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2025 Budget" sheetId="1" r:id="rId4"/>
  </sheets>
  <definedNames/>
  <calcPr/>
</workbook>
</file>

<file path=xl/sharedStrings.xml><?xml version="1.0" encoding="utf-8"?>
<sst xmlns="http://schemas.openxmlformats.org/spreadsheetml/2006/main" count="77" uniqueCount="76">
  <si>
    <t>Parkplace Homes - 2025 budget</t>
  </si>
  <si>
    <t>Yearly</t>
  </si>
  <si>
    <t>Monthly</t>
  </si>
  <si>
    <t>Total Change</t>
  </si>
  <si>
    <t>DO NOT change light yellow cells; they contain formulas!!!</t>
  </si>
  <si>
    <t>Unit *01 = 5.8%</t>
  </si>
  <si>
    <t>Items in green will be the focus of discussion</t>
  </si>
  <si>
    <t>Unit *02 = 6.7%</t>
  </si>
  <si>
    <t>Anything not yellow in column D can be changed, sheet will update</t>
  </si>
  <si>
    <t>Budget</t>
  </si>
  <si>
    <t>Actuals</t>
  </si>
  <si>
    <t>*Actuals forecasted</t>
  </si>
  <si>
    <t>Jan-Dec 2024</t>
  </si>
  <si>
    <t>ASSOCIATION DUES:</t>
  </si>
  <si>
    <t>SPECIAL ASSESSMENT</t>
  </si>
  <si>
    <t xml:space="preserve"> OTHER INCOME:</t>
  </si>
  <si>
    <t>Interest, late fees, etc.</t>
  </si>
  <si>
    <t xml:space="preserve">    TOTAL INCOME:</t>
  </si>
  <si>
    <t xml:space="preserve">   GENERAL &amp; ADMINISTRATIVE:</t>
  </si>
  <si>
    <t xml:space="preserve">     Management Fee</t>
  </si>
  <si>
    <t>Cost of Living Increase 2.7%</t>
  </si>
  <si>
    <t xml:space="preserve">     Accounting</t>
  </si>
  <si>
    <t>Tax return</t>
  </si>
  <si>
    <t xml:space="preserve">     Legal Fees</t>
  </si>
  <si>
    <t xml:space="preserve">     Bank Charges</t>
  </si>
  <si>
    <t xml:space="preserve">     Postage &amp; Mail</t>
  </si>
  <si>
    <t>Annual Mailings</t>
  </si>
  <si>
    <t xml:space="preserve">     Insurance</t>
  </si>
  <si>
    <t>Annual insurance premiums calculated 10% for 2025 possible increase</t>
  </si>
  <si>
    <t xml:space="preserve">     Licenses &amp; Permits</t>
  </si>
  <si>
    <t>SoS Renewal</t>
  </si>
  <si>
    <t xml:space="preserve">     Office Supplies</t>
  </si>
  <si>
    <t>AvidXChange fees - $15/month</t>
  </si>
  <si>
    <t xml:space="preserve">     Reserve Study</t>
  </si>
  <si>
    <t xml:space="preserve">     Other management fees</t>
  </si>
  <si>
    <t>Non contracted items | Old management only</t>
  </si>
  <si>
    <t xml:space="preserve">     Membership fees</t>
  </si>
  <si>
    <t>WSCAI membership for board</t>
  </si>
  <si>
    <t xml:space="preserve">   UTILITIES:</t>
  </si>
  <si>
    <t xml:space="preserve">     Electricity</t>
  </si>
  <si>
    <t xml:space="preserve">Common area electricity. </t>
  </si>
  <si>
    <t xml:space="preserve">     Water/Sewer</t>
  </si>
  <si>
    <t xml:space="preserve">     Garbage &amp; Recycle</t>
  </si>
  <si>
    <t xml:space="preserve">   MAINTENANCE:</t>
  </si>
  <si>
    <t xml:space="preserve">     Misc. Landscaping</t>
  </si>
  <si>
    <t>Discuss whether you may need more in this catagory</t>
  </si>
  <si>
    <t xml:space="preserve">     Irrigation</t>
  </si>
  <si>
    <t>Irrigation start up &amp; repairs</t>
  </si>
  <si>
    <t xml:space="preserve">     Gen. Maint. &amp; Repair</t>
  </si>
  <si>
    <t>General repairs, if we do the basement (~$8880), it will go here</t>
  </si>
  <si>
    <t xml:space="preserve">     Roof Repairs</t>
  </si>
  <si>
    <t>Actual roof/gutter repair - $40K major roof repair and $3.8K roof inspection in actuals</t>
  </si>
  <si>
    <t xml:space="preserve">     Roof &amp; Gutter Cleaning</t>
  </si>
  <si>
    <t>Cleaning services only</t>
  </si>
  <si>
    <t xml:space="preserve">     Backflow Testing</t>
  </si>
  <si>
    <t xml:space="preserve">Backflow testing on irrigation - </t>
  </si>
  <si>
    <t xml:space="preserve">     Dryer Vent Maintenance</t>
  </si>
  <si>
    <t xml:space="preserve">     Storm Drain Maint</t>
  </si>
  <si>
    <t>Pending quote from Bodine + ~2k for jetting annually?</t>
  </si>
  <si>
    <t xml:space="preserve">   CONTRACT SERVICES:</t>
  </si>
  <si>
    <t xml:space="preserve">     Landscape contract</t>
  </si>
  <si>
    <t xml:space="preserve">     Fire &amp; Safety</t>
  </si>
  <si>
    <t>Annual testing &amp; inspection + alarm monitoring</t>
  </si>
  <si>
    <t xml:space="preserve">     Fire Testing</t>
  </si>
  <si>
    <t>Need clarification, why the 2 line items?</t>
  </si>
  <si>
    <t xml:space="preserve">     Extermination</t>
  </si>
  <si>
    <t xml:space="preserve">     Snow Removal (contract)</t>
  </si>
  <si>
    <t>Purchase of ice and equipment meant to mitigate this cost</t>
  </si>
  <si>
    <t xml:space="preserve">   TOTAL OPERATING EXPENSE:</t>
  </si>
  <si>
    <t xml:space="preserve">   OTHER PAYMENTS:</t>
  </si>
  <si>
    <t xml:space="preserve">     Reserve  Contribution</t>
  </si>
  <si>
    <t>Various suggested reserves contributions, we can play with this number</t>
  </si>
  <si>
    <t xml:space="preserve">     Special Assessment Reserves</t>
  </si>
  <si>
    <t xml:space="preserve"> UNDER/(OVER) BUDGET</t>
  </si>
  <si>
    <t>Reserves end of 2024</t>
  </si>
  <si>
    <t>Reserves end of 2025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</si>
</sst>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6">
    <numFmt numFmtId="164" formatCode="&quot;$&quot;#,##0.00"/>
    <numFmt numFmtId="165" formatCode="\$#,##0_);[Red]&quot;($&quot;#,##0\)"/>
    <numFmt numFmtId="166" formatCode="_(&quot;$&quot;* #,##0.00_);_(&quot;$&quot;* \(#,##0.00\);_(&quot;$&quot;* &quot;-&quot;??_);_(@_)"/>
    <numFmt numFmtId="167" formatCode="&quot;$&quot;#,##0_);[Red]\(&quot;$&quot;#,##0\)"/>
    <numFmt numFmtId="168" formatCode="&quot;$&quot;#,##0.00_);[Red]\(&quot;$&quot;#,##0.00\)"/>
    <numFmt numFmtId="169" formatCode="&quot;$&quot;#,##0"/>
  </numFmts>
  <fonts count="9">
    <font>
      <sz val="11.0"/>
      <color rgb="FF000000"/>
      <name val="Calibri"/>
      <scheme val="minor"/>
    </font>
    <font>
      <b/>
      <sz val="14.0"/>
      <color rgb="FF000000"/>
      <name val="Calibri"/>
    </font>
    <font/>
    <font>
      <color theme="1"/>
      <name val="Calibri"/>
      <scheme val="minor"/>
    </font>
    <font>
      <b/>
      <color theme="1"/>
      <name val="Calibri"/>
      <scheme val="minor"/>
    </font>
    <font>
      <b/>
      <sz val="11.0"/>
      <color rgb="FF000000"/>
      <name val="Calibri"/>
    </font>
    <font>
      <sz val="11.0"/>
      <color rgb="FF000000"/>
      <name val="Calibri"/>
    </font>
    <font>
      <sz val="11.0"/>
      <color rgb="FF303030"/>
      <name val="Calibri"/>
    </font>
    <font>
      <b/>
      <sz val="11.0"/>
      <color theme="1"/>
      <name val="Calibri"/>
    </font>
  </fonts>
  <fills count="6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2CC"/>
      </patternFill>
    </fill>
    <fill>
      <patternFill patternType="solid">
        <fgColor rgb="FF000000"/>
        <bgColor rgb="FF000000"/>
      </patternFill>
    </fill>
    <fill>
      <patternFill patternType="solid">
        <fgColor rgb="FFB6D7A8"/>
        <bgColor rgb="FFB6D7A8"/>
      </patternFill>
    </fill>
  </fills>
  <borders count="1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/>
      <right/>
      <top/>
      <bottom/>
    </border>
    <border>
      <top style="thin">
        <color rgb="FF000000"/>
      </top>
    </border>
  </borders>
  <cellStyleXfs count="1">
    <xf borderId="0" fillId="0" fontId="0" numFmtId="0" applyAlignment="1" applyFont="1"/>
  </cellStyleXfs>
  <cellXfs count="70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vertical="center"/>
    </xf>
    <xf borderId="2" fillId="0" fontId="2" numFmtId="0" xfId="0" applyBorder="1" applyFont="1"/>
    <xf borderId="3" fillId="0" fontId="2" numFmtId="0" xfId="0" applyBorder="1" applyFont="1"/>
    <xf borderId="0" fillId="0" fontId="1" numFmtId="0" xfId="0" applyAlignment="1" applyFont="1">
      <alignment vertical="center"/>
    </xf>
    <xf borderId="0" fillId="0" fontId="3" numFmtId="0" xfId="0" applyAlignment="1" applyFont="1">
      <alignment readingOrder="0"/>
    </xf>
    <xf borderId="0" fillId="0" fontId="4" numFmtId="0" xfId="0" applyAlignment="1" applyFont="1">
      <alignment readingOrder="0"/>
    </xf>
    <xf borderId="0" fillId="2" fontId="4" numFmtId="0" xfId="0" applyAlignment="1" applyFill="1" applyFont="1">
      <alignment readingOrder="0"/>
    </xf>
    <xf borderId="0" fillId="3" fontId="3" numFmtId="164" xfId="0" applyFill="1" applyFont="1" applyNumberFormat="1"/>
    <xf borderId="0" fillId="3" fontId="3" numFmtId="10" xfId="0" applyAlignment="1" applyFont="1" applyNumberFormat="1">
      <alignment horizontal="left" readingOrder="0"/>
    </xf>
    <xf borderId="0" fillId="4" fontId="3" numFmtId="0" xfId="0" applyFill="1" applyFont="1"/>
    <xf borderId="4" fillId="0" fontId="5" numFmtId="0" xfId="0" applyAlignment="1" applyBorder="1" applyFont="1">
      <alignment horizontal="center"/>
    </xf>
    <xf borderId="0" fillId="0" fontId="6" numFmtId="165" xfId="0" applyFont="1" applyNumberFormat="1"/>
    <xf borderId="5" fillId="0" fontId="5" numFmtId="0" xfId="0" applyAlignment="1" applyBorder="1" applyFont="1">
      <alignment horizontal="center"/>
    </xf>
    <xf borderId="5" fillId="0" fontId="5" numFmtId="0" xfId="0" applyAlignment="1" applyBorder="1" applyFont="1">
      <alignment horizontal="center" readingOrder="0"/>
    </xf>
    <xf borderId="4" fillId="0" fontId="5" numFmtId="0" xfId="0" applyAlignment="1" applyBorder="1" applyFont="1">
      <alignment readingOrder="0"/>
    </xf>
    <xf borderId="4" fillId="0" fontId="6" numFmtId="165" xfId="0" applyBorder="1" applyFont="1" applyNumberFormat="1"/>
    <xf borderId="4" fillId="0" fontId="6" numFmtId="164" xfId="0" applyBorder="1" applyFont="1" applyNumberFormat="1"/>
    <xf borderId="4" fillId="3" fontId="6" numFmtId="165" xfId="0" applyBorder="1" applyFont="1" applyNumberFormat="1"/>
    <xf borderId="0" fillId="0" fontId="6" numFmtId="166" xfId="0" applyFont="1" applyNumberFormat="1"/>
    <xf borderId="0" fillId="0" fontId="6" numFmtId="10" xfId="0" applyFont="1" applyNumberFormat="1"/>
    <xf borderId="4" fillId="0" fontId="5" numFmtId="0" xfId="0" applyBorder="1" applyFont="1"/>
    <xf borderId="4" fillId="5" fontId="6" numFmtId="165" xfId="0" applyAlignment="1" applyBorder="1" applyFill="1" applyFont="1" applyNumberFormat="1">
      <alignment readingOrder="0"/>
    </xf>
    <xf borderId="0" fillId="0" fontId="3" numFmtId="0" xfId="0" applyFont="1"/>
    <xf borderId="2" fillId="0" fontId="5" numFmtId="0" xfId="0" applyBorder="1" applyFont="1"/>
    <xf borderId="2" fillId="0" fontId="6" numFmtId="165" xfId="0" applyBorder="1" applyFont="1" applyNumberFormat="1"/>
    <xf borderId="2" fillId="0" fontId="6" numFmtId="164" xfId="0" applyBorder="1" applyFont="1" applyNumberFormat="1"/>
    <xf borderId="4" fillId="0" fontId="5" numFmtId="165" xfId="0" applyBorder="1" applyFont="1" applyNumberFormat="1"/>
    <xf borderId="4" fillId="0" fontId="5" numFmtId="164" xfId="0" applyBorder="1" applyFont="1" applyNumberFormat="1"/>
    <xf borderId="4" fillId="3" fontId="5" numFmtId="165" xfId="0" applyBorder="1" applyFont="1" applyNumberFormat="1"/>
    <xf borderId="0" fillId="0" fontId="6" numFmtId="164" xfId="0" applyFont="1" applyNumberFormat="1"/>
    <xf borderId="0" fillId="0" fontId="5" numFmtId="0" xfId="0" applyFont="1"/>
    <xf borderId="4" fillId="0" fontId="6" numFmtId="0" xfId="0" applyBorder="1" applyFont="1"/>
    <xf borderId="4" fillId="0" fontId="6" numFmtId="164" xfId="0" applyAlignment="1" applyBorder="1" applyFont="1" applyNumberFormat="1">
      <alignment vertical="center"/>
    </xf>
    <xf borderId="4" fillId="0" fontId="6" numFmtId="165" xfId="0" applyAlignment="1" applyBorder="1" applyFont="1" applyNumberFormat="1">
      <alignment vertical="center"/>
    </xf>
    <xf borderId="4" fillId="0" fontId="6" numFmtId="164" xfId="0" applyAlignment="1" applyBorder="1" applyFont="1" applyNumberFormat="1">
      <alignment readingOrder="0" vertical="center"/>
    </xf>
    <xf borderId="4" fillId="0" fontId="7" numFmtId="164" xfId="0" applyAlignment="1" applyBorder="1" applyFont="1" applyNumberFormat="1">
      <alignment vertical="center"/>
    </xf>
    <xf borderId="0" fillId="0" fontId="6" numFmtId="0" xfId="0" applyAlignment="1" applyFont="1">
      <alignment shrinkToFit="0" vertical="center" wrapText="1"/>
    </xf>
    <xf borderId="4" fillId="0" fontId="6" numFmtId="0" xfId="0" applyAlignment="1" applyBorder="1" applyFont="1">
      <alignment vertical="center"/>
    </xf>
    <xf borderId="4" fillId="0" fontId="6" numFmtId="0" xfId="0" applyAlignment="1" applyBorder="1" applyFont="1">
      <alignment readingOrder="0"/>
    </xf>
    <xf borderId="0" fillId="0" fontId="6" numFmtId="164" xfId="0" applyAlignment="1" applyFont="1" applyNumberFormat="1">
      <alignment vertical="center"/>
    </xf>
    <xf borderId="6" fillId="0" fontId="5" numFmtId="0" xfId="0" applyBorder="1" applyFont="1"/>
    <xf borderId="6" fillId="0" fontId="6" numFmtId="164" xfId="0" applyBorder="1" applyFont="1" applyNumberFormat="1"/>
    <xf borderId="6" fillId="0" fontId="6" numFmtId="164" xfId="0" applyAlignment="1" applyBorder="1" applyFont="1" applyNumberFormat="1">
      <alignment vertical="center"/>
    </xf>
    <xf borderId="7" fillId="0" fontId="6" numFmtId="0" xfId="0" applyBorder="1" applyFont="1"/>
    <xf borderId="7" fillId="0" fontId="6" numFmtId="164" xfId="0" applyBorder="1" applyFont="1" applyNumberFormat="1"/>
    <xf borderId="7" fillId="0" fontId="6" numFmtId="164" xfId="0" applyAlignment="1" applyBorder="1" applyFont="1" applyNumberFormat="1">
      <alignment vertical="center"/>
    </xf>
    <xf borderId="8" fillId="2" fontId="6" numFmtId="0" xfId="0" applyBorder="1" applyFont="1"/>
    <xf borderId="4" fillId="5" fontId="6" numFmtId="164" xfId="0" applyAlignment="1" applyBorder="1" applyFont="1" applyNumberFormat="1">
      <alignment vertical="center"/>
    </xf>
    <xf borderId="0" fillId="2" fontId="6" numFmtId="0" xfId="0" applyAlignment="1" applyFont="1">
      <alignment readingOrder="0" shrinkToFit="0" wrapText="1"/>
    </xf>
    <xf borderId="0" fillId="0" fontId="6" numFmtId="0" xfId="0" applyAlignment="1" applyFont="1">
      <alignment shrinkToFit="0" wrapText="1"/>
    </xf>
    <xf borderId="5" fillId="0" fontId="6" numFmtId="0" xfId="0" applyAlignment="1" applyBorder="1" applyFont="1">
      <alignment vertical="center"/>
    </xf>
    <xf borderId="5" fillId="0" fontId="6" numFmtId="164" xfId="0" applyAlignment="1" applyBorder="1" applyFont="1" applyNumberFormat="1">
      <alignment vertical="center"/>
    </xf>
    <xf borderId="4" fillId="5" fontId="6" numFmtId="164" xfId="0" applyAlignment="1" applyBorder="1" applyFont="1" applyNumberFormat="1">
      <alignment horizontal="right" readingOrder="0" vertical="center"/>
    </xf>
    <xf borderId="0" fillId="0" fontId="6" numFmtId="0" xfId="0" applyAlignment="1" applyFont="1">
      <alignment readingOrder="0" shrinkToFit="0" wrapText="1"/>
    </xf>
    <xf borderId="4" fillId="0" fontId="5" numFmtId="164" xfId="0" applyAlignment="1" applyBorder="1" applyFont="1" applyNumberFormat="1">
      <alignment vertical="center"/>
    </xf>
    <xf borderId="4" fillId="3" fontId="5" numFmtId="164" xfId="0" applyAlignment="1" applyBorder="1" applyFont="1" applyNumberFormat="1">
      <alignment vertical="center"/>
    </xf>
    <xf borderId="4" fillId="5" fontId="6" numFmtId="167" xfId="0" applyAlignment="1" applyBorder="1" applyFont="1" applyNumberFormat="1">
      <alignment horizontal="left" readingOrder="0" vertical="center"/>
    </xf>
    <xf borderId="0" fillId="2" fontId="3" numFmtId="0" xfId="0" applyAlignment="1" applyFont="1">
      <alignment readingOrder="0"/>
    </xf>
    <xf borderId="4" fillId="3" fontId="6" numFmtId="164" xfId="0" applyAlignment="1" applyBorder="1" applyFont="1" applyNumberFormat="1">
      <alignment readingOrder="0" vertical="center"/>
    </xf>
    <xf borderId="0" fillId="0" fontId="6" numFmtId="168" xfId="0" applyFont="1" applyNumberFormat="1"/>
    <xf borderId="9" fillId="0" fontId="6" numFmtId="0" xfId="0" applyBorder="1" applyFont="1"/>
    <xf borderId="9" fillId="0" fontId="6" numFmtId="164" xfId="0" applyBorder="1" applyFont="1" applyNumberFormat="1"/>
    <xf borderId="9" fillId="0" fontId="6" numFmtId="164" xfId="0" applyAlignment="1" applyBorder="1" applyFont="1" applyNumberFormat="1">
      <alignment vertical="center"/>
    </xf>
    <xf borderId="4" fillId="0" fontId="8" numFmtId="164" xfId="0" applyBorder="1" applyFont="1" applyNumberFormat="1"/>
    <xf borderId="4" fillId="0" fontId="8" numFmtId="164" xfId="0" applyAlignment="1" applyBorder="1" applyFont="1" applyNumberFormat="1">
      <alignment vertical="center"/>
    </xf>
    <xf borderId="4" fillId="3" fontId="8" numFmtId="164" xfId="0" applyAlignment="1" applyBorder="1" applyFont="1" applyNumberFormat="1">
      <alignment vertical="center"/>
    </xf>
    <xf borderId="0" fillId="0" fontId="6" numFmtId="169" xfId="0" applyFont="1" applyNumberFormat="1"/>
    <xf borderId="0" fillId="3" fontId="6" numFmtId="169" xfId="0" applyFont="1" applyNumberFormat="1"/>
    <xf borderId="0" fillId="0" fontId="5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>
      <pane ySplit="7.0" topLeftCell="A8" activePane="bottomLeft" state="frozen"/>
      <selection activeCell="B9" sqref="B9" pane="bottomLeft"/>
    </sheetView>
  </sheetViews>
  <sheetFormatPr customHeight="1" defaultColWidth="14.43" defaultRowHeight="15.0"/>
  <cols>
    <col customWidth="1" min="1" max="1" width="31.57"/>
    <col customWidth="1" min="2" max="2" width="13.57"/>
    <col customWidth="1" min="3" max="3" width="17.0"/>
    <col customWidth="1" min="4" max="4" width="18.29"/>
    <col customWidth="1" min="5" max="5" width="59.57"/>
    <col customWidth="1" min="6" max="6" width="7.43"/>
    <col customWidth="1" min="7" max="7" width="9.14"/>
    <col customWidth="1" min="8" max="8" width="7.0"/>
    <col customWidth="1" min="9" max="9" width="12.14"/>
    <col customWidth="1" min="10" max="10" width="11.0"/>
    <col customWidth="1" min="11" max="11" width="9.29"/>
    <col customWidth="1" min="12" max="26" width="8.71"/>
  </cols>
  <sheetData>
    <row r="1" ht="32.25" customHeight="1">
      <c r="A1" s="1" t="s">
        <v>0</v>
      </c>
      <c r="B1" s="2"/>
      <c r="C1" s="2"/>
      <c r="D1" s="2"/>
      <c r="E1" s="3"/>
      <c r="F1" s="4"/>
      <c r="G1" s="4"/>
    </row>
    <row r="2">
      <c r="A2" s="5"/>
      <c r="B2" s="6" t="s">
        <v>1</v>
      </c>
      <c r="C2" s="6" t="s">
        <v>2</v>
      </c>
      <c r="D2" s="6" t="s">
        <v>3</v>
      </c>
      <c r="E2" s="7" t="s">
        <v>4</v>
      </c>
      <c r="F2" s="5"/>
    </row>
    <row r="3">
      <c r="A3" s="6" t="s">
        <v>5</v>
      </c>
      <c r="B3" s="8">
        <f>(D12*0.058)</f>
        <v>5982.59096</v>
      </c>
      <c r="C3" s="8">
        <f t="shared" ref="C3:C4" si="1">sum(B3/12)</f>
        <v>498.5492467</v>
      </c>
      <c r="D3" s="9">
        <f>sum((D12-B12)/B12)</f>
        <v>-0.2475553675</v>
      </c>
      <c r="E3" s="6" t="s">
        <v>6</v>
      </c>
    </row>
    <row r="4">
      <c r="A4" s="6" t="s">
        <v>7</v>
      </c>
      <c r="B4" s="8">
        <f>sum(D12*0.067)</f>
        <v>6910.92404</v>
      </c>
      <c r="C4" s="8">
        <f t="shared" si="1"/>
        <v>575.9103367</v>
      </c>
      <c r="E4" s="5" t="s">
        <v>8</v>
      </c>
    </row>
    <row r="5">
      <c r="A5" s="10"/>
      <c r="B5" s="10"/>
      <c r="C5" s="10"/>
      <c r="D5" s="10"/>
      <c r="E5" s="10"/>
    </row>
    <row r="6">
      <c r="B6" s="11" t="s">
        <v>9</v>
      </c>
      <c r="C6" s="11" t="s">
        <v>10</v>
      </c>
      <c r="D6" s="11" t="s">
        <v>9</v>
      </c>
      <c r="E6" s="5" t="s">
        <v>11</v>
      </c>
      <c r="G6" s="12"/>
    </row>
    <row r="7">
      <c r="B7" s="13">
        <v>2024.0</v>
      </c>
      <c r="C7" s="13" t="s">
        <v>12</v>
      </c>
      <c r="D7" s="14">
        <v>2025.0</v>
      </c>
    </row>
    <row r="8">
      <c r="A8" s="15" t="s">
        <v>13</v>
      </c>
      <c r="B8" s="16">
        <v>101084.0</v>
      </c>
      <c r="C8" s="17">
        <v>101085.26</v>
      </c>
      <c r="D8" s="18">
        <f>sum(D49+D52)</f>
        <v>103148.12</v>
      </c>
      <c r="G8" s="12"/>
      <c r="H8" s="12"/>
      <c r="I8" s="19"/>
      <c r="J8" s="20"/>
    </row>
    <row r="9">
      <c r="A9" s="21" t="s">
        <v>14</v>
      </c>
      <c r="B9" s="16">
        <v>36000.0</v>
      </c>
      <c r="C9" s="17">
        <v>36402.0</v>
      </c>
      <c r="D9" s="22">
        <v>0.0</v>
      </c>
      <c r="G9" s="12"/>
      <c r="H9" s="12"/>
      <c r="I9" s="20"/>
      <c r="J9" s="20"/>
    </row>
    <row r="10">
      <c r="A10" s="21" t="s">
        <v>15</v>
      </c>
      <c r="B10" s="16"/>
      <c r="C10" s="17">
        <v>121.84</v>
      </c>
      <c r="D10" s="16"/>
      <c r="E10" s="23" t="s">
        <v>16</v>
      </c>
    </row>
    <row r="11">
      <c r="A11" s="24"/>
      <c r="B11" s="25"/>
      <c r="C11" s="26"/>
      <c r="D11" s="25"/>
    </row>
    <row r="12">
      <c r="A12" s="21" t="s">
        <v>17</v>
      </c>
      <c r="B12" s="27">
        <f>SUM(B8:B10)</f>
        <v>137084</v>
      </c>
      <c r="C12" s="28">
        <f>SUM(C8:C11)</f>
        <v>137609.1</v>
      </c>
      <c r="D12" s="29">
        <f>SUM(D8:D10)</f>
        <v>103148.12</v>
      </c>
      <c r="H12" s="12"/>
      <c r="I12" s="20"/>
      <c r="K12" s="12"/>
    </row>
    <row r="13">
      <c r="C13" s="30"/>
      <c r="J13" s="12"/>
    </row>
    <row r="14">
      <c r="A14" s="31" t="s">
        <v>18</v>
      </c>
      <c r="C14" s="30"/>
    </row>
    <row r="15">
      <c r="A15" s="32" t="s">
        <v>19</v>
      </c>
      <c r="B15" s="16">
        <f>560*12</f>
        <v>6720</v>
      </c>
      <c r="C15" s="33">
        <v>6720.0</v>
      </c>
      <c r="D15" s="34">
        <f>6720+181.44</f>
        <v>6901.44</v>
      </c>
      <c r="E15" s="23" t="s">
        <v>20</v>
      </c>
    </row>
    <row r="16">
      <c r="A16" s="32" t="s">
        <v>21</v>
      </c>
      <c r="B16" s="17">
        <v>290.0</v>
      </c>
      <c r="C16" s="33">
        <v>250.0</v>
      </c>
      <c r="D16" s="33">
        <v>250.0</v>
      </c>
      <c r="E16" s="23" t="s">
        <v>22</v>
      </c>
    </row>
    <row r="17">
      <c r="A17" s="32" t="s">
        <v>23</v>
      </c>
      <c r="B17" s="17">
        <v>5000.0</v>
      </c>
      <c r="C17" s="33">
        <v>52.5</v>
      </c>
      <c r="D17" s="33">
        <v>5000.0</v>
      </c>
    </row>
    <row r="18">
      <c r="A18" s="32" t="s">
        <v>24</v>
      </c>
      <c r="B18" s="17">
        <v>200.0</v>
      </c>
      <c r="C18" s="33">
        <v>10.0</v>
      </c>
      <c r="D18" s="35">
        <v>10.0</v>
      </c>
    </row>
    <row r="19">
      <c r="A19" s="32" t="s">
        <v>25</v>
      </c>
      <c r="B19" s="17">
        <v>500.0</v>
      </c>
      <c r="C19" s="36">
        <v>88.81</v>
      </c>
      <c r="D19" s="33">
        <v>250.0</v>
      </c>
      <c r="E19" s="23" t="s">
        <v>26</v>
      </c>
      <c r="F19" s="37"/>
      <c r="G19" s="37"/>
    </row>
    <row r="20">
      <c r="A20" s="38" t="s">
        <v>27</v>
      </c>
      <c r="B20" s="33">
        <v>7330.0</v>
      </c>
      <c r="C20" s="36">
        <v>7027.72</v>
      </c>
      <c r="D20" s="33">
        <f>7330*1.1</f>
        <v>8063</v>
      </c>
      <c r="E20" s="37" t="s">
        <v>28</v>
      </c>
    </row>
    <row r="21">
      <c r="A21" s="39" t="s">
        <v>29</v>
      </c>
      <c r="B21" s="17">
        <v>20.0</v>
      </c>
      <c r="C21" s="36">
        <v>20.0</v>
      </c>
      <c r="D21" s="33">
        <v>20.0</v>
      </c>
      <c r="E21" s="23" t="s">
        <v>30</v>
      </c>
    </row>
    <row r="22">
      <c r="A22" s="32" t="s">
        <v>31</v>
      </c>
      <c r="B22" s="17">
        <v>180.0</v>
      </c>
      <c r="C22" s="36">
        <v>255.0</v>
      </c>
      <c r="D22" s="33">
        <v>260.0</v>
      </c>
      <c r="E22" s="23" t="s">
        <v>32</v>
      </c>
    </row>
    <row r="23">
      <c r="A23" s="32" t="s">
        <v>33</v>
      </c>
      <c r="B23" s="17">
        <v>0.0</v>
      </c>
      <c r="C23" s="36">
        <v>1400.0</v>
      </c>
      <c r="D23" s="33">
        <v>1400.0</v>
      </c>
    </row>
    <row r="24" ht="15.75" customHeight="1">
      <c r="A24" s="32" t="s">
        <v>34</v>
      </c>
      <c r="B24" s="17">
        <v>250.0</v>
      </c>
      <c r="C24" s="36">
        <v>41.66</v>
      </c>
      <c r="D24" s="35">
        <v>0.0</v>
      </c>
      <c r="E24" s="23" t="s">
        <v>35</v>
      </c>
      <c r="K24" s="12"/>
    </row>
    <row r="25" ht="15.75" customHeight="1">
      <c r="A25" s="32" t="s">
        <v>36</v>
      </c>
      <c r="B25" s="17">
        <v>295.0</v>
      </c>
      <c r="C25" s="33">
        <v>295.0</v>
      </c>
      <c r="D25" s="33">
        <v>295.0</v>
      </c>
      <c r="E25" s="5" t="s">
        <v>37</v>
      </c>
    </row>
    <row r="26" ht="15.75" customHeight="1">
      <c r="B26" s="30"/>
      <c r="C26" s="40"/>
      <c r="D26" s="40"/>
    </row>
    <row r="27" ht="15.75" customHeight="1">
      <c r="A27" s="31" t="s">
        <v>38</v>
      </c>
      <c r="B27" s="30"/>
      <c r="C27" s="40"/>
      <c r="D27" s="40"/>
    </row>
    <row r="28" ht="15.75" customHeight="1">
      <c r="A28" s="32" t="s">
        <v>39</v>
      </c>
      <c r="B28" s="17">
        <v>1500.0</v>
      </c>
      <c r="C28" s="33">
        <v>1250.0</v>
      </c>
      <c r="D28" s="33">
        <v>1500.0</v>
      </c>
      <c r="E28" s="23" t="s">
        <v>40</v>
      </c>
    </row>
    <row r="29" ht="15.75" customHeight="1">
      <c r="A29" s="32" t="s">
        <v>41</v>
      </c>
      <c r="B29" s="17">
        <v>20400.0</v>
      </c>
      <c r="C29" s="33">
        <v>27674.55</v>
      </c>
      <c r="D29" s="33">
        <v>28000.0</v>
      </c>
    </row>
    <row r="30" ht="15.75" customHeight="1">
      <c r="A30" s="38" t="s">
        <v>42</v>
      </c>
      <c r="B30" s="33">
        <v>3350.0</v>
      </c>
      <c r="C30" s="33">
        <v>3181.53</v>
      </c>
      <c r="D30" s="33">
        <v>3350.0</v>
      </c>
      <c r="E30" s="37"/>
      <c r="F30" s="37"/>
      <c r="G30" s="37"/>
    </row>
    <row r="31" ht="15.75" customHeight="1">
      <c r="B31" s="30"/>
      <c r="C31" s="40"/>
      <c r="D31" s="40"/>
    </row>
    <row r="32" ht="15.75" customHeight="1">
      <c r="A32" s="41" t="s">
        <v>43</v>
      </c>
      <c r="B32" s="42"/>
      <c r="C32" s="43"/>
      <c r="D32" s="43"/>
    </row>
    <row r="33" ht="15.75" customHeight="1">
      <c r="A33" s="44" t="s">
        <v>44</v>
      </c>
      <c r="B33" s="45">
        <v>500.0</v>
      </c>
      <c r="C33" s="46">
        <v>83.32</v>
      </c>
      <c r="D33" s="46">
        <v>500.0</v>
      </c>
      <c r="E33" s="47" t="s">
        <v>45</v>
      </c>
    </row>
    <row r="34" ht="15.75" customHeight="1">
      <c r="A34" s="44" t="s">
        <v>46</v>
      </c>
      <c r="B34" s="45">
        <v>1000.0</v>
      </c>
      <c r="C34" s="46">
        <v>166.66</v>
      </c>
      <c r="D34" s="46">
        <v>1000.0</v>
      </c>
      <c r="E34" s="23" t="s">
        <v>47</v>
      </c>
    </row>
    <row r="35" ht="15.75" customHeight="1">
      <c r="A35" s="38" t="s">
        <v>48</v>
      </c>
      <c r="B35" s="33">
        <v>3000.0</v>
      </c>
      <c r="C35" s="40">
        <v>5698.08</v>
      </c>
      <c r="D35" s="48">
        <v>3000.0</v>
      </c>
      <c r="E35" s="49" t="s">
        <v>49</v>
      </c>
    </row>
    <row r="36" ht="15.75" customHeight="1">
      <c r="A36" s="38" t="s">
        <v>50</v>
      </c>
      <c r="B36" s="33">
        <v>2000.0</v>
      </c>
      <c r="C36" s="33">
        <v>39987.43</v>
      </c>
      <c r="D36" s="35">
        <v>0.0</v>
      </c>
      <c r="E36" s="50" t="s">
        <v>51</v>
      </c>
    </row>
    <row r="37" ht="15.75" customHeight="1">
      <c r="A37" s="32" t="s">
        <v>52</v>
      </c>
      <c r="B37" s="17">
        <v>2500.0</v>
      </c>
      <c r="C37" s="33">
        <v>416.66</v>
      </c>
      <c r="D37" s="33">
        <v>2500.0</v>
      </c>
      <c r="E37" s="23" t="s">
        <v>53</v>
      </c>
    </row>
    <row r="38" ht="15.75" customHeight="1">
      <c r="A38" s="51" t="s">
        <v>54</v>
      </c>
      <c r="B38" s="52">
        <v>120.0</v>
      </c>
      <c r="C38" s="52">
        <v>60.0</v>
      </c>
      <c r="D38" s="52">
        <v>120.0</v>
      </c>
      <c r="E38" s="50" t="s">
        <v>55</v>
      </c>
    </row>
    <row r="39" ht="15.75" customHeight="1">
      <c r="A39" s="32" t="s">
        <v>56</v>
      </c>
      <c r="B39" s="17">
        <v>1060.0</v>
      </c>
      <c r="C39" s="33">
        <v>176.66</v>
      </c>
      <c r="D39" s="33">
        <v>1100.0</v>
      </c>
    </row>
    <row r="40" ht="15.75" customHeight="1">
      <c r="A40" s="38" t="s">
        <v>57</v>
      </c>
      <c r="B40" s="17">
        <v>0.0</v>
      </c>
      <c r="C40" s="33">
        <v>59.71</v>
      </c>
      <c r="D40" s="53">
        <v>0.0</v>
      </c>
      <c r="E40" s="49" t="s">
        <v>58</v>
      </c>
    </row>
    <row r="41" ht="15.75" customHeight="1">
      <c r="B41" s="30"/>
      <c r="C41" s="40"/>
      <c r="D41" s="40"/>
    </row>
    <row r="42" ht="15.75" customHeight="1">
      <c r="A42" s="31" t="s">
        <v>59</v>
      </c>
      <c r="B42" s="30"/>
      <c r="C42" s="40"/>
      <c r="D42" s="40"/>
    </row>
    <row r="43" ht="15.75" customHeight="1">
      <c r="A43" s="38" t="s">
        <v>60</v>
      </c>
      <c r="B43" s="33">
        <f>901.39*12</f>
        <v>10816.68</v>
      </c>
      <c r="C43" s="33">
        <v>10711.61</v>
      </c>
      <c r="D43" s="33">
        <v>10816.68</v>
      </c>
      <c r="E43" s="50"/>
    </row>
    <row r="44" ht="15.75" customHeight="1">
      <c r="A44" s="32" t="s">
        <v>61</v>
      </c>
      <c r="B44" s="17">
        <v>12000.0</v>
      </c>
      <c r="C44" s="40">
        <v>4388.03</v>
      </c>
      <c r="D44" s="33">
        <v>5000.0</v>
      </c>
      <c r="E44" s="23" t="s">
        <v>62</v>
      </c>
    </row>
    <row r="45" ht="15.75" customHeight="1">
      <c r="A45" s="32" t="s">
        <v>63</v>
      </c>
      <c r="B45" s="17">
        <v>0.0</v>
      </c>
      <c r="C45" s="40">
        <v>5065.0</v>
      </c>
      <c r="D45" s="33">
        <v>5100.0</v>
      </c>
      <c r="E45" s="5" t="s">
        <v>64</v>
      </c>
    </row>
    <row r="46" ht="15.75" customHeight="1">
      <c r="A46" s="32" t="s">
        <v>65</v>
      </c>
      <c r="B46" s="17">
        <v>0.0</v>
      </c>
      <c r="C46" s="40">
        <v>690.15</v>
      </c>
      <c r="D46" s="33">
        <v>700.0</v>
      </c>
    </row>
    <row r="47" ht="15.75" customHeight="1">
      <c r="A47" s="32" t="s">
        <v>66</v>
      </c>
      <c r="B47" s="17">
        <v>4000.0</v>
      </c>
      <c r="C47" s="33">
        <v>14514.64</v>
      </c>
      <c r="D47" s="35">
        <v>500.0</v>
      </c>
      <c r="E47" s="54" t="s">
        <v>67</v>
      </c>
    </row>
    <row r="48" ht="15.75" customHeight="1">
      <c r="B48" s="30"/>
      <c r="C48" s="40"/>
      <c r="D48" s="40"/>
    </row>
    <row r="49" ht="15.75" customHeight="1">
      <c r="A49" s="21" t="s">
        <v>68</v>
      </c>
      <c r="B49" s="28">
        <f t="shared" ref="B49:D49" si="2">SUM(B15:B47)</f>
        <v>83031.68</v>
      </c>
      <c r="C49" s="55">
        <f t="shared" si="2"/>
        <v>130284.72</v>
      </c>
      <c r="D49" s="56">
        <f t="shared" si="2"/>
        <v>85636.12</v>
      </c>
    </row>
    <row r="50" ht="15.75" customHeight="1">
      <c r="B50" s="30"/>
      <c r="C50" s="40"/>
      <c r="D50" s="40"/>
    </row>
    <row r="51" ht="15.75" customHeight="1">
      <c r="A51" s="31" t="s">
        <v>69</v>
      </c>
      <c r="B51" s="30"/>
      <c r="C51" s="40"/>
      <c r="D51" s="40"/>
    </row>
    <row r="52" ht="15.75" customHeight="1">
      <c r="A52" s="32" t="s">
        <v>70</v>
      </c>
      <c r="B52" s="17">
        <f>9000+10052.32-1000</f>
        <v>18052.32</v>
      </c>
      <c r="C52" s="33">
        <v>18052.32</v>
      </c>
      <c r="D52" s="57">
        <v>17512.0</v>
      </c>
      <c r="E52" s="58" t="s">
        <v>71</v>
      </c>
      <c r="G52" s="30"/>
    </row>
    <row r="53" ht="15.75" customHeight="1">
      <c r="A53" s="32" t="s">
        <v>72</v>
      </c>
      <c r="B53" s="17">
        <v>36000.0</v>
      </c>
      <c r="C53" s="33">
        <v>6000.0</v>
      </c>
      <c r="D53" s="59">
        <f>D9</f>
        <v>0</v>
      </c>
      <c r="E53" s="60"/>
      <c r="I53" s="60"/>
    </row>
    <row r="54" ht="15.75" customHeight="1">
      <c r="A54" s="61"/>
      <c r="B54" s="62"/>
      <c r="C54" s="63"/>
      <c r="D54" s="63"/>
      <c r="H54" s="60"/>
    </row>
    <row r="55" ht="15.75" customHeight="1">
      <c r="A55" s="21" t="s">
        <v>73</v>
      </c>
      <c r="B55" s="64">
        <f>SUM(B12-B49-B52-B53)</f>
        <v>0</v>
      </c>
      <c r="C55" s="65">
        <f>C12-C49-C52-C53</f>
        <v>-16727.94</v>
      </c>
      <c r="D55" s="66">
        <f>sum(D12-D49-D52-D53)</f>
        <v>0</v>
      </c>
    </row>
    <row r="56" ht="15.75" customHeight="1">
      <c r="B56" s="30"/>
      <c r="C56" s="30"/>
      <c r="D56" s="30"/>
    </row>
    <row r="57" ht="15.75" customHeight="1">
      <c r="A57" s="31" t="s">
        <v>74</v>
      </c>
      <c r="B57" s="67"/>
      <c r="C57" s="67"/>
      <c r="D57" s="68">
        <f>25313.41+800.84+800.84</f>
        <v>26915.09</v>
      </c>
    </row>
    <row r="58" ht="15.75" customHeight="1">
      <c r="A58" s="69" t="s">
        <v>75</v>
      </c>
      <c r="B58" s="67"/>
      <c r="C58" s="67"/>
      <c r="D58" s="68">
        <f>SUM(D52+D57)</f>
        <v>44427.09</v>
      </c>
    </row>
    <row r="59" ht="15.75" customHeight="1">
      <c r="B59" s="67"/>
      <c r="C59" s="67"/>
      <c r="D59" s="67"/>
    </row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4.2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1:E1"/>
  </mergeCells>
  <dataValidations>
    <dataValidation type="list" allowBlank="1" sqref="D52">
      <formula1>"$17,512 ,$25,566,$81,600"</formula1>
    </dataValidation>
  </dataValidations>
  <printOptions/>
  <pageMargins bottom="0.75" footer="0.0" header="0.0" left="0.7" right="0.7" top="0.75"/>
  <pageSetup fitToHeight="0" orientation="portrait"/>
  <drawing r:id="rId1"/>
</worksheet>
</file>