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mvo1234-my.sharepoint.com/personal/quinn_qmvo_org/Documents/Desktop/HOA/"/>
    </mc:Choice>
  </mc:AlternateContent>
  <xr:revisionPtr revIDLastSave="194" documentId="13_ncr:1_{93C08742-FB23-45B2-BBB4-692A94CE5C5F}" xr6:coauthVersionLast="47" xr6:coauthVersionMax="47" xr10:uidLastSave="{9DC0373B-EECB-4E3B-B606-67F4CECCA6FC}"/>
  <bookViews>
    <workbookView xWindow="-110" yWindow="-110" windowWidth="38620" windowHeight="21100" tabRatio="500" xr2:uid="{00000000-000D-0000-FFFF-FFFF00000000}"/>
  </bookViews>
  <sheets>
    <sheet name="2026 Budg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50" i="1" l="1"/>
  <c r="D40" i="1"/>
  <c r="B56" i="1"/>
  <c r="D66" i="1" l="1"/>
  <c r="C56" i="1"/>
  <c r="D56" i="1"/>
  <c r="C12" i="1"/>
  <c r="B12" i="1"/>
  <c r="D59" i="1" l="1"/>
  <c r="B62" i="1"/>
  <c r="C62" i="1"/>
  <c r="D8" i="1" l="1"/>
  <c r="D12" i="1" s="1"/>
  <c r="D3" i="1" l="1"/>
  <c r="B3" i="1"/>
  <c r="C3" i="1" s="1"/>
  <c r="B4" i="1"/>
  <c r="C4" i="1" s="1"/>
</calcChain>
</file>

<file path=xl/sharedStrings.xml><?xml version="1.0" encoding="utf-8"?>
<sst xmlns="http://schemas.openxmlformats.org/spreadsheetml/2006/main" count="87" uniqueCount="86">
  <si>
    <t>Budget</t>
  </si>
  <si>
    <t xml:space="preserve"> ASSOCIATION DUES:</t>
  </si>
  <si>
    <t xml:space="preserve"> OTHER INCOME:</t>
  </si>
  <si>
    <t xml:space="preserve">    TOTAL INCOME:</t>
  </si>
  <si>
    <t xml:space="preserve">   GENERAL &amp; ADMINISTRATIVE:</t>
  </si>
  <si>
    <t xml:space="preserve">     Management Fee</t>
  </si>
  <si>
    <t xml:space="preserve">     Accounting</t>
  </si>
  <si>
    <t xml:space="preserve">     Insurance</t>
  </si>
  <si>
    <t xml:space="preserve">     Office Supplies</t>
  </si>
  <si>
    <t xml:space="preserve">     Reserve Study</t>
  </si>
  <si>
    <t xml:space="preserve">   UTILITIES:</t>
  </si>
  <si>
    <t xml:space="preserve">     Electricity</t>
  </si>
  <si>
    <t xml:space="preserve">Common area electricity. </t>
  </si>
  <si>
    <t xml:space="preserve">   MAINTENANCE:</t>
  </si>
  <si>
    <t xml:space="preserve">     Gen. Maint. &amp; Repair</t>
  </si>
  <si>
    <t xml:space="preserve">   CONTRACT SERVICES:</t>
  </si>
  <si>
    <t xml:space="preserve">     Landscape contract</t>
  </si>
  <si>
    <t xml:space="preserve">   TOTAL OPERATING EXPENSE:</t>
  </si>
  <si>
    <t xml:space="preserve">   OTHER PAYMENTS:</t>
  </si>
  <si>
    <t xml:space="preserve"> UNDER/(OVER) BUDGET</t>
  </si>
  <si>
    <t>Yearly</t>
  </si>
  <si>
    <t>Monthly</t>
  </si>
  <si>
    <t xml:space="preserve">     Water/Sewer</t>
  </si>
  <si>
    <t xml:space="preserve">     Postage &amp; Mail</t>
  </si>
  <si>
    <t xml:space="preserve">     Legal Fees</t>
  </si>
  <si>
    <t xml:space="preserve">     Liscenses &amp; Permits</t>
  </si>
  <si>
    <t>Tax return</t>
  </si>
  <si>
    <t xml:space="preserve">     Membership fees</t>
  </si>
  <si>
    <t>Annual testing &amp; inspection + alarm monitoring</t>
  </si>
  <si>
    <t xml:space="preserve">     Bank Charges</t>
  </si>
  <si>
    <t>Irrigation start up &amp; repairs</t>
  </si>
  <si>
    <t xml:space="preserve">     Irrigation</t>
  </si>
  <si>
    <t xml:space="preserve">     Backflow Testing</t>
  </si>
  <si>
    <t xml:space="preserve">     Roof &amp; Gutter Cleaning</t>
  </si>
  <si>
    <t xml:space="preserve">     Roof Repairs</t>
  </si>
  <si>
    <t xml:space="preserve">     Snow Removal (contract)</t>
  </si>
  <si>
    <t xml:space="preserve">     Reserve  Contribution</t>
  </si>
  <si>
    <t xml:space="preserve">     Garbage &amp; Recycle</t>
  </si>
  <si>
    <t>Actuals</t>
  </si>
  <si>
    <t>AvidXChange fees - $15/month</t>
  </si>
  <si>
    <t>Interest, late fees, etc.</t>
  </si>
  <si>
    <t xml:space="preserve">     Dryer Vent Maintenance</t>
  </si>
  <si>
    <t xml:space="preserve">     Misc. Landscaping</t>
  </si>
  <si>
    <t xml:space="preserve">General repairs </t>
  </si>
  <si>
    <t>SPECIAL ASSESSMENT</t>
  </si>
  <si>
    <t>Cost of Living Increase 2.7%</t>
  </si>
  <si>
    <t xml:space="preserve">     Storm Drain Maint</t>
  </si>
  <si>
    <t xml:space="preserve">     Fire Testing</t>
  </si>
  <si>
    <t xml:space="preserve">     Extermination</t>
  </si>
  <si>
    <t xml:space="preserve">     Special Assessment Reserves</t>
  </si>
  <si>
    <t>Annual insurance premiums calculated 10% for 2025 possible increase</t>
  </si>
  <si>
    <t>Annual Mailings</t>
  </si>
  <si>
    <t>Reserves end of 2024</t>
  </si>
  <si>
    <t>Reserves 2025</t>
  </si>
  <si>
    <t>Dec 2024 - Nov 2025</t>
  </si>
  <si>
    <t xml:space="preserve">     Inspections</t>
  </si>
  <si>
    <t xml:space="preserve">     Plumbing Repairs</t>
  </si>
  <si>
    <t xml:space="preserve">     Tree Trimming</t>
  </si>
  <si>
    <t>Unit *.01 = 5.8%</t>
  </si>
  <si>
    <t>Unit *.02 = 6.7%</t>
  </si>
  <si>
    <t>Total Change</t>
  </si>
  <si>
    <t>Backflow testing on irrigation</t>
  </si>
  <si>
    <t>David Bach 4 year contract executed 2025, year 2 in 2026</t>
  </si>
  <si>
    <t xml:space="preserve">WSCAI Membership - Are we getting value? </t>
  </si>
  <si>
    <t>Prior year spike was tree removal, part of 15k for drainage line item</t>
  </si>
  <si>
    <t xml:space="preserve">Bodine charge from last year, don’t expect more than maint jetting. </t>
  </si>
  <si>
    <t>No charge if not called, budgeting for 1x call out just in case</t>
  </si>
  <si>
    <t>10% minimum for loan warrantability</t>
  </si>
  <si>
    <t>Parkplace Homes - 2026 budget - March 1st to Dec 31st</t>
  </si>
  <si>
    <t>Relevant to ongoing litigation, will be recouped in settlement</t>
  </si>
  <si>
    <t>Portion of Bodine, don’t expect this year</t>
  </si>
  <si>
    <t>One off expense</t>
  </si>
  <si>
    <t xml:space="preserve">     WUCIOA Restatement</t>
  </si>
  <si>
    <t xml:space="preserve">     Driveway Seal &amp; Paint</t>
  </si>
  <si>
    <t xml:space="preserve">     Basement Rebuild + Fence Patch</t>
  </si>
  <si>
    <t>Saving portion of roof cost to reserves, target '27 for 19726</t>
  </si>
  <si>
    <t>Assume purchasing in late spring / early summer</t>
  </si>
  <si>
    <t>Current batteries insufficient for whole lot coverage</t>
  </si>
  <si>
    <t xml:space="preserve">     1 Pallet Salt</t>
  </si>
  <si>
    <t xml:space="preserve">     3x Snow Blower Batteries</t>
  </si>
  <si>
    <t>Jireh - Other quotes?</t>
  </si>
  <si>
    <t>Pending final quote from Highpoint, filled with most cost effective quote so far</t>
  </si>
  <si>
    <t xml:space="preserve">     Building Cleaning</t>
  </si>
  <si>
    <t>Secretary of State renewal</t>
  </si>
  <si>
    <t>Note, 3x cleaning per year, however as we normalize budgets back into January - Dec, this cycle the Feb cleaning will fall under the '25 budget</t>
  </si>
  <si>
    <t>2x cleaning @ 1567.76 per clean, plus 1x moss treatment in December @ $325 per building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</si>
</sst>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164" formatCode="\$#,##0_);[Red]&quot;($&quot;#,##0\)"/>
    <numFmt numFmtId="165" formatCode="&quot;$&quot;#,##0.00"/>
    <numFmt numFmtId="166" formatCode="&quot;$&quot;#,##0"/>
  </numFmts>
  <fonts count="7" x14ac:knownFonts="1">
    <font>
      <sz val="11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1"/>
      <name val="Calibri"/>
      <family val="2"/>
    </font>
    <font>
      <sz val="11"/>
      <color rgb="FF303030"/>
      <name val="Calibri"/>
      <family val="2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59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/>
    <xf numFmtId="164" fontId="0" fillId="0" borderId="0" xfId="0" applyNumberFormat="1"/>
    <xf numFmtId="10" fontId="0" fillId="0" borderId="0" xfId="0" applyNumberFormat="1"/>
    <xf numFmtId="0" fontId="0" fillId="0" borderId="1" xfId="0" applyBorder="1"/>
    <xf numFmtId="0" fontId="2" fillId="0" borderId="0" xfId="0" applyFont="1"/>
    <xf numFmtId="0" fontId="0" fillId="0" borderId="1" xfId="0" applyBorder="1" applyAlignment="1">
      <alignment vertical="center"/>
    </xf>
    <xf numFmtId="0" fontId="2" fillId="0" borderId="3" xfId="0" applyFont="1" applyBorder="1"/>
    <xf numFmtId="0" fontId="0" fillId="0" borderId="4" xfId="0" applyBorder="1"/>
    <xf numFmtId="8" fontId="0" fillId="0" borderId="0" xfId="0" applyNumberFormat="1"/>
    <xf numFmtId="0" fontId="3" fillId="0" borderId="1" xfId="0" applyFont="1" applyBorder="1"/>
    <xf numFmtId="0" fontId="0" fillId="0" borderId="8" xfId="0" applyBorder="1"/>
    <xf numFmtId="0" fontId="0" fillId="0" borderId="0" xfId="0" applyAlignment="1">
      <alignment vertical="center" wrapText="1"/>
    </xf>
    <xf numFmtId="0" fontId="2" fillId="0" borderId="6" xfId="0" applyFont="1" applyBorder="1"/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2" xfId="0" applyBorder="1" applyAlignment="1">
      <alignment vertical="center"/>
    </xf>
    <xf numFmtId="165" fontId="0" fillId="0" borderId="0" xfId="0" applyNumberFormat="1"/>
    <xf numFmtId="0" fontId="3" fillId="0" borderId="0" xfId="0" applyFont="1"/>
    <xf numFmtId="166" fontId="0" fillId="0" borderId="0" xfId="0" applyNumberFormat="1"/>
    <xf numFmtId="44" fontId="0" fillId="0" borderId="0" xfId="0" applyNumberFormat="1"/>
    <xf numFmtId="0" fontId="0" fillId="0" borderId="2" xfId="0" applyBorder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4" fontId="0" fillId="0" borderId="1" xfId="1" applyFont="1" applyBorder="1"/>
    <xf numFmtId="44" fontId="0" fillId="0" borderId="6" xfId="1" applyFont="1" applyBorder="1"/>
    <xf numFmtId="44" fontId="2" fillId="0" borderId="1" xfId="1" applyFont="1" applyBorder="1"/>
    <xf numFmtId="44" fontId="0" fillId="0" borderId="0" xfId="1" applyFont="1"/>
    <xf numFmtId="44" fontId="0" fillId="0" borderId="1" xfId="1" applyFont="1" applyBorder="1" applyAlignment="1">
      <alignment vertical="center"/>
    </xf>
    <xf numFmtId="44" fontId="5" fillId="0" borderId="1" xfId="1" applyFont="1" applyBorder="1" applyAlignment="1">
      <alignment vertical="center"/>
    </xf>
    <xf numFmtId="44" fontId="0" fillId="0" borderId="0" xfId="1" applyFont="1" applyAlignment="1">
      <alignment vertical="center"/>
    </xf>
    <xf numFmtId="44" fontId="0" fillId="0" borderId="3" xfId="1" applyFont="1" applyBorder="1"/>
    <xf numFmtId="44" fontId="0" fillId="0" borderId="3" xfId="1" applyFont="1" applyBorder="1" applyAlignment="1">
      <alignment vertical="center"/>
    </xf>
    <xf numFmtId="44" fontId="0" fillId="0" borderId="4" xfId="1" applyFont="1" applyBorder="1"/>
    <xf numFmtId="44" fontId="0" fillId="0" borderId="4" xfId="1" applyFont="1" applyBorder="1" applyAlignment="1">
      <alignment vertical="center"/>
    </xf>
    <xf numFmtId="44" fontId="0" fillId="0" borderId="2" xfId="1" applyFont="1" applyBorder="1"/>
    <xf numFmtId="44" fontId="0" fillId="0" borderId="2" xfId="1" applyFont="1" applyBorder="1" applyAlignment="1">
      <alignment vertical="center"/>
    </xf>
    <xf numFmtId="44" fontId="0" fillId="0" borderId="1" xfId="1" applyFont="1" applyBorder="1" applyAlignment="1">
      <alignment horizontal="center" vertical="center"/>
    </xf>
    <xf numFmtId="44" fontId="2" fillId="0" borderId="1" xfId="1" applyFont="1" applyBorder="1" applyAlignment="1">
      <alignment vertical="center"/>
    </xf>
    <xf numFmtId="44" fontId="0" fillId="0" borderId="8" xfId="1" applyFont="1" applyBorder="1"/>
    <xf numFmtId="44" fontId="0" fillId="0" borderId="8" xfId="1" applyFont="1" applyBorder="1" applyAlignment="1">
      <alignment vertical="center"/>
    </xf>
    <xf numFmtId="44" fontId="4" fillId="0" borderId="1" xfId="1" applyFont="1" applyBorder="1"/>
    <xf numFmtId="44" fontId="4" fillId="0" borderId="1" xfId="1" applyFont="1" applyBorder="1" applyAlignment="1">
      <alignment vertical="center"/>
    </xf>
    <xf numFmtId="0" fontId="0" fillId="2" borderId="0" xfId="0" applyFill="1"/>
    <xf numFmtId="44" fontId="2" fillId="3" borderId="0" xfId="0" applyNumberFormat="1" applyFont="1" applyFill="1" applyAlignment="1">
      <alignment horizontal="center" vertical="center"/>
    </xf>
    <xf numFmtId="9" fontId="2" fillId="3" borderId="0" xfId="2" applyFont="1" applyFill="1" applyBorder="1" applyAlignment="1">
      <alignment horizontal="center" vertical="center"/>
    </xf>
    <xf numFmtId="0" fontId="0" fillId="4" borderId="0" xfId="0" applyFill="1"/>
    <xf numFmtId="0" fontId="0" fillId="3" borderId="0" xfId="0" applyFill="1"/>
    <xf numFmtId="0" fontId="0" fillId="3" borderId="1" xfId="0" applyFill="1" applyBorder="1" applyAlignment="1">
      <alignment vertical="center"/>
    </xf>
    <xf numFmtId="44" fontId="0" fillId="3" borderId="1" xfId="1" applyFont="1" applyFill="1" applyBorder="1" applyAlignment="1">
      <alignment vertical="center"/>
    </xf>
    <xf numFmtId="0" fontId="0" fillId="3" borderId="0" xfId="0" applyFill="1" applyAlignment="1">
      <alignment wrapText="1"/>
    </xf>
    <xf numFmtId="0" fontId="0" fillId="3" borderId="1" xfId="0" applyFill="1" applyBorder="1"/>
    <xf numFmtId="44" fontId="0" fillId="3" borderId="1" xfId="1" applyFont="1" applyFill="1" applyBorder="1"/>
    <xf numFmtId="44" fontId="0" fillId="3" borderId="1" xfId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6"/>
  <sheetViews>
    <sheetView tabSelected="1" zoomScaleNormal="100" workbookViewId="0">
      <selection activeCell="E39" sqref="E39"/>
    </sheetView>
  </sheetViews>
  <sheetFormatPr defaultRowHeight="14.5" x14ac:dyDescent="0.35"/>
  <cols>
    <col min="1" max="1" width="31.54296875" customWidth="1"/>
    <col min="2" max="2" width="13.54296875" customWidth="1"/>
    <col min="3" max="3" width="21.1796875" bestFit="1" customWidth="1"/>
    <col min="4" max="4" width="13.26953125" customWidth="1"/>
    <col min="5" max="5" width="78.26953125" customWidth="1"/>
    <col min="6" max="7" width="9.1796875" bestFit="1" customWidth="1"/>
    <col min="8" max="8" width="12" bestFit="1" customWidth="1"/>
    <col min="9" max="9" width="12.1796875" bestFit="1" customWidth="1"/>
    <col min="10" max="10" width="11" customWidth="1"/>
    <col min="11" max="11" width="9.26953125" bestFit="1" customWidth="1"/>
    <col min="12" max="1025" width="8.7265625" customWidth="1"/>
  </cols>
  <sheetData>
    <row r="1" spans="1:11" ht="32.25" customHeight="1" x14ac:dyDescent="0.35">
      <c r="A1" s="56" t="s">
        <v>68</v>
      </c>
      <c r="B1" s="57"/>
      <c r="C1" s="57"/>
      <c r="D1" s="57"/>
      <c r="E1" s="58"/>
      <c r="F1" s="16"/>
      <c r="G1" s="16"/>
    </row>
    <row r="2" spans="1:11" ht="14.5" customHeight="1" x14ac:dyDescent="0.35">
      <c r="A2" s="25"/>
      <c r="B2" s="25" t="s">
        <v>20</v>
      </c>
      <c r="C2" s="25" t="s">
        <v>21</v>
      </c>
      <c r="D2" s="25" t="s">
        <v>60</v>
      </c>
      <c r="E2" s="24"/>
      <c r="F2" s="16"/>
      <c r="G2" s="16"/>
    </row>
    <row r="3" spans="1:11" ht="14.5" customHeight="1" x14ac:dyDescent="0.35">
      <c r="A3" s="25" t="s">
        <v>58</v>
      </c>
      <c r="B3" s="46">
        <f>SUM(D12*0.058)</f>
        <v>7583.2348240000001</v>
      </c>
      <c r="C3" s="46">
        <f>SUM(B3/10)</f>
        <v>758.32348239999999</v>
      </c>
      <c r="D3" s="47">
        <f>SUM((D12/10) - (B12/12)) / (B12/12)</f>
        <v>5.1142050502140539E-2</v>
      </c>
      <c r="E3" s="24"/>
      <c r="F3" s="16"/>
      <c r="G3" s="16"/>
    </row>
    <row r="4" spans="1:11" ht="14.5" customHeight="1" x14ac:dyDescent="0.35">
      <c r="A4" s="25" t="s">
        <v>59</v>
      </c>
      <c r="B4" s="46">
        <f>SUM(D12*0.067)</f>
        <v>8759.9436760000008</v>
      </c>
      <c r="C4" s="46">
        <f>SUM(B4/10)</f>
        <v>875.99436760000003</v>
      </c>
      <c r="D4" s="25"/>
      <c r="E4" s="24"/>
      <c r="F4" s="16"/>
      <c r="G4" s="16"/>
    </row>
    <row r="5" spans="1:11" ht="14.5" customHeight="1" x14ac:dyDescent="0.35">
      <c r="A5" s="48"/>
      <c r="B5" s="48"/>
      <c r="C5" s="48"/>
      <c r="D5" s="48"/>
      <c r="E5" s="48"/>
    </row>
    <row r="6" spans="1:11" ht="14.5" customHeight="1" x14ac:dyDescent="0.35">
      <c r="B6" s="1" t="s">
        <v>0</v>
      </c>
      <c r="C6" s="1" t="s">
        <v>38</v>
      </c>
      <c r="D6" s="1" t="s">
        <v>0</v>
      </c>
    </row>
    <row r="7" spans="1:11" x14ac:dyDescent="0.35">
      <c r="B7" s="2">
        <v>2025</v>
      </c>
      <c r="C7" s="2" t="s">
        <v>54</v>
      </c>
      <c r="D7" s="2">
        <v>2026</v>
      </c>
    </row>
    <row r="8" spans="1:11" x14ac:dyDescent="0.35">
      <c r="A8" s="3" t="s">
        <v>1</v>
      </c>
      <c r="B8" s="26">
        <v>149261</v>
      </c>
      <c r="C8" s="26">
        <v>141681.35999999999</v>
      </c>
      <c r="D8" s="26">
        <f>SUM(D56+D59)</f>
        <v>130745.428</v>
      </c>
      <c r="G8" s="4"/>
      <c r="H8" s="4"/>
      <c r="I8" s="22"/>
      <c r="J8" s="5"/>
    </row>
    <row r="9" spans="1:11" x14ac:dyDescent="0.35">
      <c r="A9" s="3" t="s">
        <v>44</v>
      </c>
      <c r="B9" s="26">
        <v>0</v>
      </c>
      <c r="C9" s="26">
        <v>0</v>
      </c>
      <c r="D9" s="26">
        <v>0</v>
      </c>
      <c r="G9" s="4"/>
      <c r="H9" s="4"/>
      <c r="I9" s="5"/>
      <c r="J9" s="5"/>
    </row>
    <row r="10" spans="1:11" x14ac:dyDescent="0.35">
      <c r="A10" s="3" t="s">
        <v>2</v>
      </c>
      <c r="B10" s="26">
        <v>0</v>
      </c>
      <c r="C10" s="26">
        <v>63.91</v>
      </c>
      <c r="D10" s="26">
        <v>0</v>
      </c>
      <c r="E10" t="s">
        <v>40</v>
      </c>
    </row>
    <row r="11" spans="1:11" x14ac:dyDescent="0.35">
      <c r="A11" s="15"/>
      <c r="B11" s="27"/>
      <c r="C11" s="27"/>
      <c r="D11" s="27"/>
    </row>
    <row r="12" spans="1:11" x14ac:dyDescent="0.35">
      <c r="A12" s="12" t="s">
        <v>3</v>
      </c>
      <c r="B12" s="28">
        <f t="shared" ref="B12" si="0">SUM(B8:B10)</f>
        <v>149261</v>
      </c>
      <c r="C12" s="28">
        <f>SUM(C8:C11)</f>
        <v>141745.26999999999</v>
      </c>
      <c r="D12" s="28">
        <f>SUM(D8:D10)</f>
        <v>130745.428</v>
      </c>
      <c r="H12" s="4"/>
      <c r="I12" s="5"/>
      <c r="K12" s="4"/>
    </row>
    <row r="13" spans="1:11" x14ac:dyDescent="0.35">
      <c r="B13" s="29"/>
      <c r="C13" s="29"/>
      <c r="D13" s="29"/>
      <c r="J13" s="4"/>
    </row>
    <row r="14" spans="1:11" x14ac:dyDescent="0.35">
      <c r="A14" s="7" t="s">
        <v>4</v>
      </c>
      <c r="B14" s="29"/>
      <c r="C14" s="29"/>
      <c r="D14" s="29"/>
    </row>
    <row r="15" spans="1:11" ht="14.5" customHeight="1" x14ac:dyDescent="0.35">
      <c r="A15" s="6" t="s">
        <v>5</v>
      </c>
      <c r="B15" s="26">
        <v>6901</v>
      </c>
      <c r="C15" s="30">
        <v>6720</v>
      </c>
      <c r="D15" s="30">
        <v>5750.83</v>
      </c>
      <c r="E15" t="s">
        <v>45</v>
      </c>
      <c r="F15" s="19"/>
    </row>
    <row r="16" spans="1:11" ht="14.5" customHeight="1" x14ac:dyDescent="0.35">
      <c r="A16" s="6" t="s">
        <v>6</v>
      </c>
      <c r="B16" s="26">
        <v>250</v>
      </c>
      <c r="C16" s="30">
        <v>250</v>
      </c>
      <c r="D16" s="30">
        <v>208.33</v>
      </c>
      <c r="E16" t="s">
        <v>26</v>
      </c>
      <c r="F16" s="19"/>
    </row>
    <row r="17" spans="1:8" ht="14.5" customHeight="1" x14ac:dyDescent="0.35">
      <c r="A17" s="6" t="s">
        <v>24</v>
      </c>
      <c r="B17" s="26">
        <v>1000</v>
      </c>
      <c r="C17" s="30">
        <v>0</v>
      </c>
      <c r="D17" s="30">
        <v>1000</v>
      </c>
    </row>
    <row r="18" spans="1:8" ht="14.5" customHeight="1" x14ac:dyDescent="0.35">
      <c r="A18" s="6" t="s">
        <v>29</v>
      </c>
      <c r="B18" s="26">
        <v>10</v>
      </c>
      <c r="C18" s="30">
        <v>0</v>
      </c>
      <c r="D18" s="30">
        <v>10</v>
      </c>
    </row>
    <row r="19" spans="1:8" ht="14.5" customHeight="1" x14ac:dyDescent="0.35">
      <c r="A19" s="6" t="s">
        <v>23</v>
      </c>
      <c r="B19" s="26">
        <v>250</v>
      </c>
      <c r="C19" s="31">
        <v>73.75</v>
      </c>
      <c r="D19" s="30">
        <v>200</v>
      </c>
      <c r="E19" t="s">
        <v>51</v>
      </c>
      <c r="F19" s="14"/>
    </row>
    <row r="20" spans="1:8" ht="14.5" customHeight="1" x14ac:dyDescent="0.35">
      <c r="A20" s="8" t="s">
        <v>7</v>
      </c>
      <c r="B20" s="30">
        <v>8063</v>
      </c>
      <c r="C20" s="31">
        <v>9740.2800000000007</v>
      </c>
      <c r="D20" s="30">
        <v>8116.9</v>
      </c>
      <c r="E20" s="14" t="s">
        <v>50</v>
      </c>
      <c r="G20" s="19"/>
    </row>
    <row r="21" spans="1:8" ht="14.5" customHeight="1" x14ac:dyDescent="0.35">
      <c r="A21" s="6" t="s">
        <v>25</v>
      </c>
      <c r="B21" s="26">
        <v>20</v>
      </c>
      <c r="C21" s="31">
        <v>0</v>
      </c>
      <c r="D21" s="30">
        <v>16.670000000000002</v>
      </c>
      <c r="E21" t="s">
        <v>83</v>
      </c>
    </row>
    <row r="22" spans="1:8" ht="14.5" customHeight="1" x14ac:dyDescent="0.35">
      <c r="A22" s="6" t="s">
        <v>8</v>
      </c>
      <c r="B22" s="26">
        <v>260</v>
      </c>
      <c r="C22" s="31">
        <v>300</v>
      </c>
      <c r="D22" s="30">
        <v>150</v>
      </c>
      <c r="E22" t="s">
        <v>39</v>
      </c>
    </row>
    <row r="23" spans="1:8" ht="14.5" customHeight="1" x14ac:dyDescent="0.35">
      <c r="A23" s="6" t="s">
        <v>9</v>
      </c>
      <c r="B23" s="26">
        <v>0</v>
      </c>
      <c r="C23" s="31">
        <v>0</v>
      </c>
      <c r="D23" s="30">
        <v>875</v>
      </c>
      <c r="E23" t="s">
        <v>62</v>
      </c>
    </row>
    <row r="24" spans="1:8" ht="14.5" customHeight="1" x14ac:dyDescent="0.35">
      <c r="A24" s="6" t="s">
        <v>27</v>
      </c>
      <c r="B24" s="26">
        <v>320</v>
      </c>
      <c r="C24" s="30">
        <v>0</v>
      </c>
      <c r="D24" s="30">
        <v>320</v>
      </c>
      <c r="E24" s="45" t="s">
        <v>63</v>
      </c>
    </row>
    <row r="25" spans="1:8" ht="14.5" customHeight="1" x14ac:dyDescent="0.35">
      <c r="A25" s="53" t="s">
        <v>72</v>
      </c>
      <c r="B25" s="54">
        <v>0</v>
      </c>
      <c r="C25" s="51">
        <v>0</v>
      </c>
      <c r="D25" s="51">
        <v>5000</v>
      </c>
      <c r="E25" s="49" t="s">
        <v>71</v>
      </c>
    </row>
    <row r="26" spans="1:8" ht="14.5" customHeight="1" x14ac:dyDescent="0.35">
      <c r="B26" s="29"/>
      <c r="C26" s="32"/>
      <c r="D26" s="32"/>
    </row>
    <row r="27" spans="1:8" ht="14.5" customHeight="1" x14ac:dyDescent="0.35">
      <c r="A27" s="7" t="s">
        <v>10</v>
      </c>
      <c r="B27" s="29"/>
      <c r="C27" s="32"/>
      <c r="D27" s="32"/>
    </row>
    <row r="28" spans="1:8" ht="14.5" customHeight="1" x14ac:dyDescent="0.35">
      <c r="A28" s="6" t="s">
        <v>11</v>
      </c>
      <c r="B28" s="26">
        <v>1500</v>
      </c>
      <c r="C28" s="30">
        <v>5287.49</v>
      </c>
      <c r="D28" s="30">
        <v>4500</v>
      </c>
      <c r="E28" t="s">
        <v>12</v>
      </c>
      <c r="G28" s="19"/>
      <c r="H28" s="19"/>
    </row>
    <row r="29" spans="1:8" ht="14.5" customHeight="1" x14ac:dyDescent="0.35">
      <c r="A29" s="6" t="s">
        <v>22</v>
      </c>
      <c r="B29" s="26">
        <v>28000</v>
      </c>
      <c r="C29" s="30">
        <v>22251.23</v>
      </c>
      <c r="D29" s="30">
        <v>19000</v>
      </c>
      <c r="G29" s="19"/>
      <c r="H29" s="19"/>
    </row>
    <row r="30" spans="1:8" ht="14.5" customHeight="1" x14ac:dyDescent="0.35">
      <c r="A30" s="8" t="s">
        <v>37</v>
      </c>
      <c r="B30" s="30">
        <v>3350</v>
      </c>
      <c r="C30" s="30">
        <v>2831.75</v>
      </c>
      <c r="D30" s="30">
        <v>2335</v>
      </c>
      <c r="E30" s="14"/>
      <c r="F30" s="14"/>
      <c r="G30" s="19"/>
      <c r="H30" s="19"/>
    </row>
    <row r="31" spans="1:8" ht="14.5" customHeight="1" x14ac:dyDescent="0.35">
      <c r="B31" s="29"/>
      <c r="C31" s="32"/>
      <c r="D31" s="32"/>
    </row>
    <row r="32" spans="1:8" ht="14.5" customHeight="1" x14ac:dyDescent="0.35">
      <c r="A32" s="9" t="s">
        <v>13</v>
      </c>
      <c r="B32" s="33"/>
      <c r="C32" s="34"/>
      <c r="D32" s="34"/>
    </row>
    <row r="33" spans="1:8" ht="14.5" customHeight="1" x14ac:dyDescent="0.35">
      <c r="A33" s="10" t="s">
        <v>42</v>
      </c>
      <c r="B33" s="35">
        <v>500</v>
      </c>
      <c r="C33" s="36">
        <v>2765</v>
      </c>
      <c r="D33" s="36">
        <v>500</v>
      </c>
      <c r="E33" s="45" t="s">
        <v>64</v>
      </c>
      <c r="G33" s="19"/>
      <c r="H33" s="19"/>
    </row>
    <row r="34" spans="1:8" ht="14.5" customHeight="1" x14ac:dyDescent="0.35">
      <c r="A34" s="10" t="s">
        <v>31</v>
      </c>
      <c r="B34" s="35">
        <v>1000</v>
      </c>
      <c r="C34" s="36">
        <v>0</v>
      </c>
      <c r="D34" s="36">
        <v>1000</v>
      </c>
      <c r="E34" t="s">
        <v>30</v>
      </c>
      <c r="G34" s="19"/>
      <c r="H34" s="19"/>
    </row>
    <row r="35" spans="1:8" ht="14.5" customHeight="1" x14ac:dyDescent="0.35">
      <c r="A35" s="8" t="s">
        <v>14</v>
      </c>
      <c r="B35" s="30">
        <v>3000</v>
      </c>
      <c r="C35" s="30">
        <v>8089.58</v>
      </c>
      <c r="D35" s="30">
        <v>2500</v>
      </c>
      <c r="E35" s="17" t="s">
        <v>43</v>
      </c>
      <c r="G35" s="19"/>
      <c r="H35" s="19"/>
    </row>
    <row r="36" spans="1:8" ht="14.5" customHeight="1" x14ac:dyDescent="0.35">
      <c r="A36" s="8" t="s">
        <v>55</v>
      </c>
      <c r="B36" s="30">
        <v>0</v>
      </c>
      <c r="C36" s="30">
        <v>10100</v>
      </c>
      <c r="D36" s="30">
        <v>0</v>
      </c>
      <c r="E36" s="17" t="s">
        <v>69</v>
      </c>
    </row>
    <row r="37" spans="1:8" ht="14.5" customHeight="1" x14ac:dyDescent="0.35">
      <c r="A37" s="50" t="s">
        <v>34</v>
      </c>
      <c r="B37" s="51">
        <v>40000</v>
      </c>
      <c r="C37" s="51">
        <v>40867.1</v>
      </c>
      <c r="D37" s="51">
        <v>10000</v>
      </c>
      <c r="E37" s="52" t="s">
        <v>75</v>
      </c>
    </row>
    <row r="38" spans="1:8" ht="14.5" customHeight="1" x14ac:dyDescent="0.35">
      <c r="A38" s="53" t="s">
        <v>33</v>
      </c>
      <c r="B38" s="54">
        <v>2500</v>
      </c>
      <c r="C38" s="51">
        <v>1567.76</v>
      </c>
      <c r="D38" s="51">
        <v>4435</v>
      </c>
      <c r="E38" s="49" t="s">
        <v>85</v>
      </c>
      <c r="F38" t="s">
        <v>84</v>
      </c>
      <c r="G38" s="19"/>
      <c r="H38" s="19"/>
    </row>
    <row r="39" spans="1:8" ht="14.5" customHeight="1" x14ac:dyDescent="0.35">
      <c r="A39" s="23" t="s">
        <v>56</v>
      </c>
      <c r="B39" s="37">
        <v>0</v>
      </c>
      <c r="C39" s="38">
        <v>4025.84</v>
      </c>
      <c r="D39" s="38">
        <v>0</v>
      </c>
      <c r="E39" s="17" t="s">
        <v>70</v>
      </c>
      <c r="G39" s="19"/>
      <c r="H39" s="19"/>
    </row>
    <row r="40" spans="1:8" ht="14.5" customHeight="1" x14ac:dyDescent="0.35">
      <c r="A40" s="18" t="s">
        <v>32</v>
      </c>
      <c r="B40" s="38">
        <v>120</v>
      </c>
      <c r="C40" s="38">
        <v>0</v>
      </c>
      <c r="D40" s="38">
        <f>B40/12*10</f>
        <v>100</v>
      </c>
      <c r="E40" s="17" t="s">
        <v>61</v>
      </c>
    </row>
    <row r="41" spans="1:8" ht="14.5" customHeight="1" x14ac:dyDescent="0.35">
      <c r="A41" s="6" t="s">
        <v>41</v>
      </c>
      <c r="B41" s="26">
        <v>1100</v>
      </c>
      <c r="C41" s="30">
        <v>1077.3800000000001</v>
      </c>
      <c r="D41" s="30">
        <v>1100</v>
      </c>
    </row>
    <row r="42" spans="1:8" ht="14.5" customHeight="1" x14ac:dyDescent="0.35">
      <c r="A42" s="8" t="s">
        <v>46</v>
      </c>
      <c r="B42" s="26">
        <v>15000</v>
      </c>
      <c r="C42" s="30">
        <v>884.8</v>
      </c>
      <c r="D42" s="39">
        <v>1000</v>
      </c>
      <c r="E42" s="17" t="s">
        <v>65</v>
      </c>
    </row>
    <row r="43" spans="1:8" ht="14.5" customHeight="1" x14ac:dyDescent="0.35">
      <c r="A43" s="50" t="s">
        <v>74</v>
      </c>
      <c r="B43" s="54">
        <v>0</v>
      </c>
      <c r="C43" s="51">
        <v>0</v>
      </c>
      <c r="D43" s="55">
        <v>12738.25</v>
      </c>
      <c r="E43" s="52"/>
    </row>
    <row r="44" spans="1:8" ht="14.5" customHeight="1" x14ac:dyDescent="0.35">
      <c r="A44" s="50" t="s">
        <v>73</v>
      </c>
      <c r="B44" s="54">
        <v>0</v>
      </c>
      <c r="C44" s="51">
        <v>0</v>
      </c>
      <c r="D44" s="55">
        <v>8929.9699999999993</v>
      </c>
      <c r="E44" s="52" t="s">
        <v>80</v>
      </c>
    </row>
    <row r="45" spans="1:8" ht="14.5" customHeight="1" x14ac:dyDescent="0.35">
      <c r="A45" s="50" t="s">
        <v>78</v>
      </c>
      <c r="B45" s="54">
        <v>0</v>
      </c>
      <c r="C45" s="51">
        <v>650</v>
      </c>
      <c r="D45" s="55">
        <v>700</v>
      </c>
      <c r="E45" s="52" t="s">
        <v>76</v>
      </c>
    </row>
    <row r="46" spans="1:8" ht="14.5" customHeight="1" x14ac:dyDescent="0.35">
      <c r="A46" s="50" t="s">
        <v>79</v>
      </c>
      <c r="B46" s="54">
        <v>0</v>
      </c>
      <c r="C46" s="51">
        <v>0</v>
      </c>
      <c r="D46" s="55">
        <v>1100</v>
      </c>
      <c r="E46" s="52" t="s">
        <v>77</v>
      </c>
    </row>
    <row r="47" spans="1:8" ht="14.5" customHeight="1" x14ac:dyDescent="0.35">
      <c r="A47" s="50" t="s">
        <v>82</v>
      </c>
      <c r="B47" s="54">
        <v>0</v>
      </c>
      <c r="C47" s="51">
        <v>0</v>
      </c>
      <c r="D47" s="55">
        <v>5768.1</v>
      </c>
      <c r="E47" s="52" t="s">
        <v>81</v>
      </c>
    </row>
    <row r="48" spans="1:8" ht="14.5" customHeight="1" x14ac:dyDescent="0.35">
      <c r="B48" s="29"/>
      <c r="C48" s="32"/>
      <c r="D48" s="32"/>
    </row>
    <row r="49" spans="1:9" ht="14.5" customHeight="1" x14ac:dyDescent="0.35">
      <c r="A49" s="7" t="s">
        <v>15</v>
      </c>
      <c r="B49" s="29"/>
      <c r="C49" s="32"/>
      <c r="D49" s="32"/>
    </row>
    <row r="50" spans="1:9" ht="14.5" customHeight="1" x14ac:dyDescent="0.35">
      <c r="A50" s="8" t="s">
        <v>16</v>
      </c>
      <c r="B50" s="30">
        <v>10816.68</v>
      </c>
      <c r="C50" s="30">
        <v>9898.7000000000007</v>
      </c>
      <c r="D50" s="30">
        <f>B50/12*10</f>
        <v>9013.9</v>
      </c>
      <c r="E50" s="17"/>
    </row>
    <row r="51" spans="1:9" ht="14.5" customHeight="1" x14ac:dyDescent="0.35">
      <c r="A51" s="8" t="s">
        <v>57</v>
      </c>
      <c r="B51" s="30">
        <v>0</v>
      </c>
      <c r="C51" s="30">
        <v>3539.2</v>
      </c>
      <c r="D51" s="30">
        <v>4000</v>
      </c>
      <c r="E51" s="17"/>
    </row>
    <row r="52" spans="1:9" ht="14.5" customHeight="1" x14ac:dyDescent="0.35">
      <c r="A52" s="6" t="s">
        <v>47</v>
      </c>
      <c r="B52" s="26">
        <v>5000</v>
      </c>
      <c r="C52" s="30">
        <v>6491.53</v>
      </c>
      <c r="D52" s="30">
        <v>6491.53</v>
      </c>
      <c r="E52" t="s">
        <v>28</v>
      </c>
    </row>
    <row r="53" spans="1:9" ht="14.5" customHeight="1" x14ac:dyDescent="0.35">
      <c r="A53" s="6" t="s">
        <v>48</v>
      </c>
      <c r="B53" s="26">
        <v>700</v>
      </c>
      <c r="C53" s="30">
        <v>1322</v>
      </c>
      <c r="D53" s="30">
        <v>1000</v>
      </c>
    </row>
    <row r="54" spans="1:9" ht="14.5" customHeight="1" x14ac:dyDescent="0.35">
      <c r="A54" s="6" t="s">
        <v>35</v>
      </c>
      <c r="B54" s="26">
        <v>500</v>
      </c>
      <c r="C54" s="30">
        <v>0</v>
      </c>
      <c r="D54" s="30">
        <v>1000</v>
      </c>
      <c r="E54" s="17" t="s">
        <v>66</v>
      </c>
    </row>
    <row r="55" spans="1:9" ht="14.5" customHeight="1" x14ac:dyDescent="0.35">
      <c r="B55" s="29"/>
      <c r="C55" s="32"/>
      <c r="D55" s="32"/>
    </row>
    <row r="56" spans="1:9" ht="14.5" customHeight="1" x14ac:dyDescent="0.35">
      <c r="A56" s="3" t="s">
        <v>17</v>
      </c>
      <c r="B56" s="28">
        <f>SUM(B15:B54)</f>
        <v>130160.68</v>
      </c>
      <c r="C56" s="40">
        <f>SUM(C15:C54)</f>
        <v>138733.38999999998</v>
      </c>
      <c r="D56" s="40">
        <f>SUM(D15:D54)</f>
        <v>118859.48</v>
      </c>
    </row>
    <row r="57" spans="1:9" ht="14.5" customHeight="1" x14ac:dyDescent="0.35">
      <c r="B57" s="29"/>
      <c r="C57" s="32"/>
      <c r="D57" s="32"/>
    </row>
    <row r="58" spans="1:9" ht="14.5" customHeight="1" x14ac:dyDescent="0.35">
      <c r="A58" s="7" t="s">
        <v>18</v>
      </c>
      <c r="B58" s="29"/>
      <c r="C58" s="32"/>
      <c r="D58" s="32"/>
    </row>
    <row r="59" spans="1:9" ht="14.5" customHeight="1" x14ac:dyDescent="0.35">
      <c r="A59" s="6" t="s">
        <v>36</v>
      </c>
      <c r="B59" s="26">
        <v>14000</v>
      </c>
      <c r="C59" s="30">
        <v>20347.32</v>
      </c>
      <c r="D59" s="30">
        <f>SUM(D56*0.1)</f>
        <v>11885.948</v>
      </c>
      <c r="E59" t="s">
        <v>67</v>
      </c>
      <c r="G59" s="19"/>
    </row>
    <row r="60" spans="1:9" ht="14.5" customHeight="1" x14ac:dyDescent="0.35">
      <c r="A60" s="6" t="s">
        <v>49</v>
      </c>
      <c r="B60" s="26">
        <v>0</v>
      </c>
      <c r="C60" s="30">
        <v>0</v>
      </c>
      <c r="D60" s="30">
        <v>0</v>
      </c>
      <c r="E60" s="11"/>
      <c r="I60" s="11"/>
    </row>
    <row r="61" spans="1:9" ht="14.5" customHeight="1" x14ac:dyDescent="0.35">
      <c r="A61" s="13"/>
      <c r="B61" s="41"/>
      <c r="C61" s="42"/>
      <c r="D61" s="42"/>
      <c r="H61" s="11"/>
    </row>
    <row r="62" spans="1:9" ht="14.5" customHeight="1" x14ac:dyDescent="0.35">
      <c r="A62" s="12" t="s">
        <v>19</v>
      </c>
      <c r="B62" s="43">
        <f>SUM(B12-B56-B59-B60)</f>
        <v>5100.320000000007</v>
      </c>
      <c r="C62" s="44">
        <f>C12-C56-C59-C60</f>
        <v>-17335.439999999995</v>
      </c>
      <c r="D62" s="44">
        <v>0</v>
      </c>
    </row>
    <row r="63" spans="1:9" x14ac:dyDescent="0.35">
      <c r="B63" s="19"/>
      <c r="C63" s="19"/>
      <c r="D63" s="19"/>
    </row>
    <row r="64" spans="1:9" x14ac:dyDescent="0.35">
      <c r="B64" s="19"/>
      <c r="C64" s="19"/>
      <c r="D64" s="19"/>
    </row>
    <row r="65" spans="1:4" x14ac:dyDescent="0.35">
      <c r="A65" s="20"/>
      <c r="B65" s="21"/>
      <c r="C65" s="21"/>
      <c r="D65" s="21"/>
    </row>
    <row r="66" spans="1:4" x14ac:dyDescent="0.35">
      <c r="A66" s="20" t="s">
        <v>52</v>
      </c>
      <c r="B66" s="21"/>
      <c r="C66" s="21"/>
      <c r="D66" s="21">
        <f>25313.41+800.84+800.84</f>
        <v>26915.09</v>
      </c>
    </row>
    <row r="67" spans="1:4" x14ac:dyDescent="0.35">
      <c r="A67" s="20" t="s">
        <v>53</v>
      </c>
      <c r="B67" s="21"/>
      <c r="C67" s="21"/>
      <c r="D67" s="21">
        <v>43166</v>
      </c>
    </row>
    <row r="68" spans="1:4" x14ac:dyDescent="0.35">
      <c r="A68" s="20"/>
      <c r="B68" s="21"/>
      <c r="C68" s="21"/>
      <c r="D68" s="21"/>
    </row>
    <row r="69" spans="1:4" x14ac:dyDescent="0.35">
      <c r="B69" s="21"/>
      <c r="C69" s="21"/>
      <c r="D69" s="21"/>
    </row>
    <row r="76" spans="1:4" ht="14.25" customHeight="1" x14ac:dyDescent="0.35"/>
  </sheetData>
  <mergeCells count="1">
    <mergeCell ref="A1:E1"/>
  </mergeCells>
  <pageMargins left="0.7" right="0.7" top="0.75" bottom="0.75" header="0.51180555555555496" footer="0.51180555555555496"/>
  <pageSetup scale="68" firstPageNumber="0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 Budget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Kerri</dc:creator>
  <dc:description/>
  <cp:lastModifiedBy>Quinn Van Order</cp:lastModifiedBy>
  <cp:revision>10</cp:revision>
  <cp:lastPrinted>2023-10-16T23:25:13Z</cp:lastPrinted>
  <dcterms:created xsi:type="dcterms:W3CDTF">2017-11-09T20:16:08Z</dcterms:created>
  <dcterms:modified xsi:type="dcterms:W3CDTF">2026-01-06T01:18:16Z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