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mvo1234-my.sharepoint.com/personal/quinn_qmvo_org/Documents/Desktop/"/>
    </mc:Choice>
  </mc:AlternateContent>
  <xr:revisionPtr revIDLastSave="3" documentId="8_{EAACEDE1-58F3-4BD4-A4D2-5446C37CCCC7}" xr6:coauthVersionLast="47" xr6:coauthVersionMax="47" xr10:uidLastSave="{A41A4A92-F86D-463A-8B7C-FD1FC9B4C3F9}"/>
  <bookViews>
    <workbookView xWindow="19110" yWindow="0" windowWidth="19380" windowHeight="20970" tabRatio="500" xr2:uid="{00000000-000D-0000-FFFF-FFFF00000000}"/>
  </bookViews>
  <sheets>
    <sheet name="2027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4" i="1" l="1"/>
  <c r="B8" i="1" s="1"/>
  <c r="D37" i="1"/>
  <c r="D20" i="1"/>
  <c r="C40" i="1"/>
  <c r="C35" i="1"/>
  <c r="C50" i="1"/>
  <c r="C42" i="1"/>
  <c r="C44" i="1"/>
  <c r="C29" i="1"/>
  <c r="C54" i="1" l="1"/>
  <c r="C12" i="1" l="1"/>
  <c r="C60" i="1" l="1"/>
  <c r="D54" i="1" l="1"/>
  <c r="D57" i="1" l="1"/>
  <c r="D8" i="1" s="1"/>
  <c r="D12" i="1" s="1"/>
  <c r="D60" i="1" l="1"/>
  <c r="B4" i="1"/>
  <c r="B3" i="1"/>
  <c r="D4" i="1" l="1"/>
  <c r="D3" i="1"/>
  <c r="E3" i="1" s="1"/>
</calcChain>
</file>

<file path=xl/sharedStrings.xml><?xml version="1.0" encoding="utf-8"?>
<sst xmlns="http://schemas.openxmlformats.org/spreadsheetml/2006/main" count="81" uniqueCount="77">
  <si>
    <t>Budget</t>
  </si>
  <si>
    <t xml:space="preserve"> ASSOCIATION DUES:</t>
  </si>
  <si>
    <t xml:space="preserve"> OTHER INCOME:</t>
  </si>
  <si>
    <t xml:space="preserve">    TOTAL INCOME:</t>
  </si>
  <si>
    <t xml:space="preserve">   GENERAL &amp; ADMINISTRATIVE:</t>
  </si>
  <si>
    <t xml:space="preserve">     Management Fee</t>
  </si>
  <si>
    <t xml:space="preserve">     Accounting</t>
  </si>
  <si>
    <t xml:space="preserve">     Insurance</t>
  </si>
  <si>
    <t xml:space="preserve">     Office Supplies</t>
  </si>
  <si>
    <t xml:space="preserve">     Reserve Study</t>
  </si>
  <si>
    <t xml:space="preserve">   UTILITIES:</t>
  </si>
  <si>
    <t xml:space="preserve">     Electricity</t>
  </si>
  <si>
    <t xml:space="preserve">Common area electricity. </t>
  </si>
  <si>
    <t xml:space="preserve">   MAINTENANCE:</t>
  </si>
  <si>
    <t xml:space="preserve">     Gen. Maint. &amp; Repair</t>
  </si>
  <si>
    <t xml:space="preserve">   CONTRACT SERVICES:</t>
  </si>
  <si>
    <t xml:space="preserve">     Landscape contract</t>
  </si>
  <si>
    <t xml:space="preserve">     Fire &amp; Safety</t>
  </si>
  <si>
    <t xml:space="preserve">   TOTAL OPERATING EXPENSE:</t>
  </si>
  <si>
    <t xml:space="preserve">   OTHER PAYMENTS:</t>
  </si>
  <si>
    <t xml:space="preserve"> UNDER/(OVER) BUDGET</t>
  </si>
  <si>
    <t xml:space="preserve">     Water/Sewer</t>
  </si>
  <si>
    <t xml:space="preserve">     Postage &amp; Mail</t>
  </si>
  <si>
    <t xml:space="preserve">     Legal Fees</t>
  </si>
  <si>
    <t xml:space="preserve">     Liscenses &amp; Permits</t>
  </si>
  <si>
    <t>SoS Renewal</t>
  </si>
  <si>
    <t>Tax return</t>
  </si>
  <si>
    <t xml:space="preserve">     Membership fees</t>
  </si>
  <si>
    <t>Annual testing &amp; inspection + alarm monitoring</t>
  </si>
  <si>
    <t xml:space="preserve">     Bank Charges</t>
  </si>
  <si>
    <t xml:space="preserve">     Irrigation</t>
  </si>
  <si>
    <t xml:space="preserve">     Backflow Testing</t>
  </si>
  <si>
    <t xml:space="preserve">     Roof &amp; Gutter Cleaning</t>
  </si>
  <si>
    <t xml:space="preserve">     Roof Repairs</t>
  </si>
  <si>
    <t>Cleaning services only</t>
  </si>
  <si>
    <t xml:space="preserve">     Snow Removal (contract)</t>
  </si>
  <si>
    <t xml:space="preserve">     Reserve  Contribution</t>
  </si>
  <si>
    <t xml:space="preserve">     Garbage &amp; Recycle</t>
  </si>
  <si>
    <t>AvidXChange fees - $15/month</t>
  </si>
  <si>
    <t>Interest, late fees, etc.</t>
  </si>
  <si>
    <t xml:space="preserve">     Dryer Vent Maintenance</t>
  </si>
  <si>
    <t xml:space="preserve">     Misc. Landscaping</t>
  </si>
  <si>
    <t xml:space="preserve">General repairs </t>
  </si>
  <si>
    <t>SPECIAL ASSESSMENT</t>
  </si>
  <si>
    <t xml:space="preserve">     Storm Drain Maint</t>
  </si>
  <si>
    <t xml:space="preserve">     Extermination</t>
  </si>
  <si>
    <t xml:space="preserve">     Special Assessment Reserves</t>
  </si>
  <si>
    <t>Annual Mailings</t>
  </si>
  <si>
    <t xml:space="preserve">Backflow testing on irrigation - </t>
  </si>
  <si>
    <t xml:space="preserve">     Tree Trimming</t>
  </si>
  <si>
    <t>Jan 2026 - Dec 2026</t>
  </si>
  <si>
    <t xml:space="preserve">     WUCIOA Restatement</t>
  </si>
  <si>
    <t xml:space="preserve">     Basement Rebuild + Fench Patch</t>
  </si>
  <si>
    <t xml:space="preserve">     Driveway Seal &amp; Paint</t>
  </si>
  <si>
    <t xml:space="preserve">     1 Pallet Salt</t>
  </si>
  <si>
    <t xml:space="preserve">     3x Snow Blower Batteries</t>
  </si>
  <si>
    <t xml:space="preserve">     Building Cleaning (pressure washing)</t>
  </si>
  <si>
    <t>Annual insurance premiums calculated 10% for 2027 possible increase</t>
  </si>
  <si>
    <t>No no rate increase for 2027</t>
  </si>
  <si>
    <t>Unit *01 = 5.8%</t>
  </si>
  <si>
    <t>Unit *02 = 6.7%</t>
  </si>
  <si>
    <t>Mar 2026 - Dec 2026</t>
  </si>
  <si>
    <t>Actuals (forecast)</t>
  </si>
  <si>
    <t>Budget (10 month)</t>
  </si>
  <si>
    <t>WSCAI membership for board - Cancel?</t>
  </si>
  <si>
    <t>Irrigation start up &amp; repairs - Skip?</t>
  </si>
  <si>
    <t>27 Monthly</t>
  </si>
  <si>
    <t>26 Monthly</t>
  </si>
  <si>
    <t>Total Change in Monthly Dues</t>
  </si>
  <si>
    <t>One off</t>
  </si>
  <si>
    <t>Skipping?</t>
  </si>
  <si>
    <t>27 Yearly</t>
  </si>
  <si>
    <t>no increase for 2027 from Nash</t>
  </si>
  <si>
    <t>Discuss whether you may need more? - Nash</t>
  </si>
  <si>
    <t>10% Reserve Minimum</t>
  </si>
  <si>
    <t>19626 Roof and Gutter Replacements, not including ~25k reserve pull</t>
  </si>
  <si>
    <t>Parkplace Homes - 2027 budget - DRAFT V2 26.10.04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</si>
</sst>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\$#,##0_);[Red]&quot;($&quot;#,##0\)"/>
    <numFmt numFmtId="165" formatCode="&quot;$&quot;#,##0.00"/>
    <numFmt numFmtId="166" formatCode="&quot;$&quot;#,##0"/>
  </numFmts>
  <fonts count="8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303030"/>
      <name val="Calibri"/>
      <family val="2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6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/>
    <xf numFmtId="164" fontId="0" fillId="0" borderId="0" xfId="0" applyNumberFormat="1"/>
    <xf numFmtId="10" fontId="0" fillId="0" borderId="0" xfId="0" applyNumberFormat="1"/>
    <xf numFmtId="0" fontId="0" fillId="0" borderId="1" xfId="0" applyBorder="1"/>
    <xf numFmtId="164" fontId="2" fillId="0" borderId="1" xfId="0" applyNumberFormat="1" applyFont="1" applyBorder="1"/>
    <xf numFmtId="0" fontId="2" fillId="0" borderId="0" xfId="0" applyFont="1"/>
    <xf numFmtId="0" fontId="0" fillId="0" borderId="1" xfId="0" applyBorder="1" applyAlignment="1">
      <alignment vertical="center"/>
    </xf>
    <xf numFmtId="0" fontId="2" fillId="0" borderId="3" xfId="0" applyFont="1" applyBorder="1"/>
    <xf numFmtId="0" fontId="0" fillId="0" borderId="4" xfId="0" applyBorder="1"/>
    <xf numFmtId="8" fontId="0" fillId="0" borderId="0" xfId="0" applyNumberFormat="1"/>
    <xf numFmtId="0" fontId="3" fillId="0" borderId="1" xfId="0" applyFont="1" applyBorder="1"/>
    <xf numFmtId="0" fontId="0" fillId="0" borderId="8" xfId="0" applyBorder="1"/>
    <xf numFmtId="0" fontId="0" fillId="0" borderId="0" xfId="0" applyAlignment="1">
      <alignment vertical="center" wrapText="1"/>
    </xf>
    <xf numFmtId="0" fontId="2" fillId="0" borderId="6" xfId="0" applyFont="1" applyBorder="1"/>
    <xf numFmtId="164" fontId="0" fillId="0" borderId="6" xfId="0" applyNumberFormat="1" applyBorder="1"/>
    <xf numFmtId="0" fontId="0" fillId="0" borderId="0" xfId="0" applyAlignment="1">
      <alignment wrapText="1"/>
    </xf>
    <xf numFmtId="0" fontId="0" fillId="0" borderId="2" xfId="0" applyBorder="1" applyAlignment="1">
      <alignment vertical="center"/>
    </xf>
    <xf numFmtId="165" fontId="0" fillId="0" borderId="1" xfId="0" applyNumberFormat="1" applyBorder="1"/>
    <xf numFmtId="165" fontId="0" fillId="0" borderId="1" xfId="0" applyNumberFormat="1" applyBorder="1" applyAlignment="1">
      <alignment vertical="center"/>
    </xf>
    <xf numFmtId="165" fontId="0" fillId="0" borderId="0" xfId="0" applyNumberFormat="1"/>
    <xf numFmtId="165" fontId="0" fillId="0" borderId="3" xfId="0" applyNumberFormat="1" applyBorder="1"/>
    <xf numFmtId="165" fontId="0" fillId="0" borderId="4" xfId="0" applyNumberFormat="1" applyBorder="1"/>
    <xf numFmtId="165" fontId="0" fillId="0" borderId="2" xfId="0" applyNumberFormat="1" applyBorder="1" applyAlignment="1">
      <alignment vertical="center"/>
    </xf>
    <xf numFmtId="165" fontId="2" fillId="0" borderId="1" xfId="0" applyNumberFormat="1" applyFont="1" applyBorder="1"/>
    <xf numFmtId="165" fontId="0" fillId="0" borderId="8" xfId="0" applyNumberFormat="1" applyBorder="1"/>
    <xf numFmtId="165" fontId="4" fillId="0" borderId="1" xfId="0" applyNumberFormat="1" applyFont="1" applyBorder="1"/>
    <xf numFmtId="0" fontId="3" fillId="0" borderId="0" xfId="0" applyFont="1"/>
    <xf numFmtId="166" fontId="0" fillId="0" borderId="0" xfId="0" applyNumberFormat="1"/>
    <xf numFmtId="165" fontId="0" fillId="0" borderId="6" xfId="0" applyNumberFormat="1" applyBorder="1"/>
    <xf numFmtId="164" fontId="0" fillId="0" borderId="1" xfId="0" applyNumberForma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3" xfId="0" applyNumberFormat="1" applyBorder="1" applyAlignment="1">
      <alignment vertical="center"/>
    </xf>
    <xf numFmtId="165" fontId="0" fillId="0" borderId="4" xfId="0" applyNumberForma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5" fontId="0" fillId="0" borderId="8" xfId="0" applyNumberForma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6" fontId="0" fillId="0" borderId="1" xfId="0" applyNumberFormat="1" applyBorder="1" applyAlignment="1">
      <alignment vertical="center"/>
    </xf>
    <xf numFmtId="44" fontId="0" fillId="0" borderId="0" xfId="0" applyNumberFormat="1"/>
    <xf numFmtId="0" fontId="0" fillId="0" borderId="9" xfId="0" applyBorder="1"/>
    <xf numFmtId="165" fontId="0" fillId="0" borderId="1" xfId="0" applyNumberForma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5" fontId="0" fillId="2" borderId="1" xfId="0" applyNumberFormat="1" applyFill="1" applyBorder="1" applyAlignment="1">
      <alignment vertical="center"/>
    </xf>
    <xf numFmtId="0" fontId="0" fillId="2" borderId="0" xfId="0" applyFill="1"/>
    <xf numFmtId="0" fontId="6" fillId="0" borderId="0" xfId="0" applyFont="1" applyAlignment="1">
      <alignment horizontal="center" vertical="center"/>
    </xf>
    <xf numFmtId="44" fontId="0" fillId="0" borderId="0" xfId="1" applyFont="1"/>
    <xf numFmtId="9" fontId="1" fillId="0" borderId="0" xfId="2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44" fontId="1" fillId="4" borderId="0" xfId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9" fontId="1" fillId="4" borderId="0" xfId="2" applyFont="1" applyFill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44" fontId="1" fillId="5" borderId="0" xfId="1" applyFont="1" applyFill="1" applyBorder="1" applyAlignment="1">
      <alignment horizontal="center" vertical="center"/>
    </xf>
    <xf numFmtId="44" fontId="1" fillId="5" borderId="0" xfId="1" applyFont="1" applyFill="1" applyAlignment="1">
      <alignment horizontal="center" vertical="center"/>
    </xf>
    <xf numFmtId="9" fontId="1" fillId="5" borderId="0" xfId="2" applyFont="1" applyFill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zoomScale="85" zoomScaleNormal="85" workbookViewId="0">
      <selection activeCell="E13" sqref="E13"/>
    </sheetView>
  </sheetViews>
  <sheetFormatPr defaultRowHeight="14.5" x14ac:dyDescent="0.35"/>
  <cols>
    <col min="1" max="1" width="36.7265625" bestFit="1" customWidth="1"/>
    <col min="2" max="2" width="30.54296875" bestFit="1" customWidth="1"/>
    <col min="3" max="3" width="21.1796875" bestFit="1" customWidth="1"/>
    <col min="4" max="4" width="13.26953125" customWidth="1"/>
    <col min="5" max="5" width="59.54296875" customWidth="1"/>
    <col min="6" max="6" width="12.1796875" bestFit="1" customWidth="1"/>
    <col min="7" max="7" width="24.54296875" customWidth="1"/>
    <col min="8" max="8" width="9.26953125" bestFit="1" customWidth="1"/>
    <col min="9" max="1022" width="8.7265625" customWidth="1"/>
  </cols>
  <sheetData>
    <row r="1" spans="1:8" ht="32.25" customHeight="1" x14ac:dyDescent="0.35">
      <c r="A1" s="63" t="s">
        <v>76</v>
      </c>
      <c r="B1" s="64"/>
      <c r="C1" s="64"/>
      <c r="D1" s="64"/>
      <c r="E1" s="65"/>
    </row>
    <row r="2" spans="1:8" ht="14.5" customHeight="1" x14ac:dyDescent="0.35">
      <c r="A2" s="45"/>
      <c r="B2" s="57" t="s">
        <v>71</v>
      </c>
      <c r="C2" s="58" t="s">
        <v>67</v>
      </c>
      <c r="D2" s="59" t="s">
        <v>66</v>
      </c>
      <c r="E2" s="46" t="s">
        <v>68</v>
      </c>
    </row>
    <row r="3" spans="1:8" ht="14.5" customHeight="1" x14ac:dyDescent="0.35">
      <c r="A3" s="49" t="s">
        <v>59</v>
      </c>
      <c r="B3" s="60">
        <f>SUM(D12*0.058)</f>
        <v>8962.0453340000004</v>
      </c>
      <c r="C3" s="52">
        <v>758.32</v>
      </c>
      <c r="D3" s="60">
        <f>SUM(B3/12)</f>
        <v>746.83711116666666</v>
      </c>
      <c r="E3" s="62">
        <f>SUM((D3-C3)/C3)</f>
        <v>-1.5142537231423924E-2</v>
      </c>
      <c r="F3" s="42"/>
      <c r="G3" s="50"/>
    </row>
    <row r="4" spans="1:8" ht="14.5" customHeight="1" x14ac:dyDescent="0.35">
      <c r="A4" s="49" t="s">
        <v>60</v>
      </c>
      <c r="B4" s="61">
        <f>SUM(D12*0.067)</f>
        <v>10352.707541</v>
      </c>
      <c r="C4" s="52">
        <v>875.99</v>
      </c>
      <c r="D4" s="61">
        <f>SUM(B4/12)</f>
        <v>862.72562841666661</v>
      </c>
      <c r="E4" s="51"/>
      <c r="F4" s="42"/>
    </row>
    <row r="5" spans="1:8" ht="14.5" customHeight="1" x14ac:dyDescent="0.35">
      <c r="A5" s="53"/>
      <c r="B5" s="54"/>
      <c r="C5" s="55"/>
      <c r="D5" s="54"/>
      <c r="E5" s="56"/>
      <c r="F5" s="42"/>
    </row>
    <row r="6" spans="1:8" x14ac:dyDescent="0.35">
      <c r="B6" s="1" t="s">
        <v>63</v>
      </c>
      <c r="C6" s="1" t="s">
        <v>62</v>
      </c>
      <c r="D6" s="1" t="s">
        <v>0</v>
      </c>
    </row>
    <row r="7" spans="1:8" x14ac:dyDescent="0.35">
      <c r="B7" s="2" t="s">
        <v>61</v>
      </c>
      <c r="C7" s="2" t="s">
        <v>50</v>
      </c>
      <c r="D7" s="2">
        <v>2027</v>
      </c>
    </row>
    <row r="8" spans="1:8" x14ac:dyDescent="0.35">
      <c r="A8" s="3" t="s">
        <v>1</v>
      </c>
      <c r="B8" s="4">
        <f>SUM(B54+B57)</f>
        <v>130745.43</v>
      </c>
      <c r="C8" s="21">
        <v>150450.85999999999</v>
      </c>
      <c r="D8" s="4">
        <f>SUM(D54+D57)</f>
        <v>154518.02299999999</v>
      </c>
      <c r="F8" s="42"/>
      <c r="G8" s="6"/>
    </row>
    <row r="9" spans="1:8" x14ac:dyDescent="0.35">
      <c r="A9" s="3" t="s">
        <v>43</v>
      </c>
      <c r="B9" s="4"/>
      <c r="C9" s="21">
        <v>0</v>
      </c>
      <c r="D9" s="4">
        <v>0</v>
      </c>
      <c r="F9" s="6"/>
      <c r="G9" s="6"/>
    </row>
    <row r="10" spans="1:8" x14ac:dyDescent="0.35">
      <c r="A10" s="3" t="s">
        <v>2</v>
      </c>
      <c r="B10" s="4"/>
      <c r="C10" s="21">
        <v>618.98</v>
      </c>
      <c r="D10" s="4">
        <v>0</v>
      </c>
      <c r="E10" t="s">
        <v>39</v>
      </c>
    </row>
    <row r="11" spans="1:8" x14ac:dyDescent="0.35">
      <c r="A11" s="17"/>
      <c r="B11" s="18"/>
      <c r="C11" s="32"/>
      <c r="D11" s="18"/>
    </row>
    <row r="12" spans="1:8" x14ac:dyDescent="0.35">
      <c r="A12" s="14" t="s">
        <v>3</v>
      </c>
      <c r="B12" s="27">
        <v>130745.43</v>
      </c>
      <c r="C12" s="27">
        <f>SUM(C8:C11)</f>
        <v>151069.84</v>
      </c>
      <c r="D12" s="8">
        <f>SUM(D8:D10)</f>
        <v>154518.02299999999</v>
      </c>
      <c r="H12" s="5"/>
    </row>
    <row r="13" spans="1:8" x14ac:dyDescent="0.35">
      <c r="C13" s="23"/>
      <c r="G13" s="5"/>
    </row>
    <row r="14" spans="1:8" x14ac:dyDescent="0.35">
      <c r="A14" s="9" t="s">
        <v>4</v>
      </c>
      <c r="C14" s="23"/>
    </row>
    <row r="15" spans="1:8" ht="14.5" customHeight="1" x14ac:dyDescent="0.35">
      <c r="A15" s="7" t="s">
        <v>5</v>
      </c>
      <c r="B15" s="4">
        <v>5750.83</v>
      </c>
      <c r="C15" s="22">
        <v>6397</v>
      </c>
      <c r="D15" s="33">
        <v>10000</v>
      </c>
      <c r="E15" t="s">
        <v>72</v>
      </c>
    </row>
    <row r="16" spans="1:8" ht="14.5" customHeight="1" x14ac:dyDescent="0.35">
      <c r="A16" s="7" t="s">
        <v>6</v>
      </c>
      <c r="B16" s="21">
        <v>208.33</v>
      </c>
      <c r="C16" s="22">
        <v>269.45</v>
      </c>
      <c r="D16" s="22">
        <v>350</v>
      </c>
      <c r="E16" t="s">
        <v>26</v>
      </c>
    </row>
    <row r="17" spans="1:8" ht="14.5" customHeight="1" x14ac:dyDescent="0.35">
      <c r="A17" s="7" t="s">
        <v>23</v>
      </c>
      <c r="B17" s="21">
        <v>1000</v>
      </c>
      <c r="C17" s="22">
        <v>420</v>
      </c>
      <c r="D17" s="22">
        <v>2000</v>
      </c>
    </row>
    <row r="18" spans="1:8" ht="14.5" customHeight="1" x14ac:dyDescent="0.35">
      <c r="A18" s="7" t="s">
        <v>29</v>
      </c>
      <c r="B18" s="21">
        <v>10</v>
      </c>
      <c r="C18" s="22">
        <v>82.8</v>
      </c>
      <c r="D18" s="22">
        <v>100</v>
      </c>
    </row>
    <row r="19" spans="1:8" ht="14.5" customHeight="1" x14ac:dyDescent="0.35">
      <c r="A19" s="7" t="s">
        <v>22</v>
      </c>
      <c r="B19" s="21">
        <v>200</v>
      </c>
      <c r="C19" s="34">
        <v>69.45</v>
      </c>
      <c r="D19" s="22">
        <v>240</v>
      </c>
      <c r="E19" t="s">
        <v>47</v>
      </c>
    </row>
    <row r="20" spans="1:8" ht="14.5" customHeight="1" x14ac:dyDescent="0.35">
      <c r="A20" s="10" t="s">
        <v>7</v>
      </c>
      <c r="B20" s="22">
        <v>8116.9</v>
      </c>
      <c r="C20" s="34">
        <v>9590.3700000000008</v>
      </c>
      <c r="D20" s="22">
        <f>9740*1.1</f>
        <v>10714</v>
      </c>
      <c r="E20" s="16" t="s">
        <v>57</v>
      </c>
    </row>
    <row r="21" spans="1:8" ht="14.5" customHeight="1" x14ac:dyDescent="0.35">
      <c r="A21" s="7" t="s">
        <v>24</v>
      </c>
      <c r="B21" s="21">
        <v>16.670000000000002</v>
      </c>
      <c r="C21" s="34">
        <v>20</v>
      </c>
      <c r="D21" s="22">
        <v>20</v>
      </c>
      <c r="E21" t="s">
        <v>25</v>
      </c>
    </row>
    <row r="22" spans="1:8" ht="14.5" customHeight="1" x14ac:dyDescent="0.35">
      <c r="A22" s="7" t="s">
        <v>8</v>
      </c>
      <c r="B22" s="21">
        <v>150</v>
      </c>
      <c r="C22" s="34">
        <v>250</v>
      </c>
      <c r="D22" s="22">
        <v>250</v>
      </c>
      <c r="E22" t="s">
        <v>38</v>
      </c>
    </row>
    <row r="23" spans="1:8" ht="14.5" customHeight="1" x14ac:dyDescent="0.35">
      <c r="A23" s="7" t="s">
        <v>9</v>
      </c>
      <c r="B23" s="21">
        <v>875</v>
      </c>
      <c r="C23" s="34">
        <v>1185.3900000000001</v>
      </c>
      <c r="D23" s="22">
        <v>1185.3900000000001</v>
      </c>
    </row>
    <row r="24" spans="1:8" ht="14.5" customHeight="1" x14ac:dyDescent="0.35">
      <c r="A24" s="7" t="s">
        <v>27</v>
      </c>
      <c r="B24" s="21">
        <v>320</v>
      </c>
      <c r="C24" s="34">
        <v>384</v>
      </c>
      <c r="D24" s="22">
        <v>0</v>
      </c>
      <c r="E24" t="s">
        <v>64</v>
      </c>
      <c r="H24" s="5"/>
    </row>
    <row r="25" spans="1:8" ht="14.5" customHeight="1" x14ac:dyDescent="0.35">
      <c r="A25" s="7" t="s">
        <v>51</v>
      </c>
      <c r="B25" s="21">
        <v>5000</v>
      </c>
      <c r="C25" s="22">
        <v>0</v>
      </c>
      <c r="D25" s="22">
        <v>0</v>
      </c>
      <c r="E25" t="s">
        <v>69</v>
      </c>
    </row>
    <row r="26" spans="1:8" ht="14.5" customHeight="1" x14ac:dyDescent="0.35">
      <c r="B26" s="23"/>
      <c r="C26" s="35"/>
      <c r="D26" s="35"/>
    </row>
    <row r="27" spans="1:8" ht="14.5" customHeight="1" x14ac:dyDescent="0.35">
      <c r="A27" s="9" t="s">
        <v>10</v>
      </c>
      <c r="B27" s="23"/>
      <c r="C27" s="35"/>
      <c r="D27" s="35"/>
    </row>
    <row r="28" spans="1:8" ht="14.5" customHeight="1" x14ac:dyDescent="0.35">
      <c r="A28" s="7" t="s">
        <v>11</v>
      </c>
      <c r="B28" s="21">
        <v>4500</v>
      </c>
      <c r="C28" s="22">
        <v>3653.75</v>
      </c>
      <c r="D28" s="22">
        <v>5400</v>
      </c>
      <c r="E28" t="s">
        <v>12</v>
      </c>
    </row>
    <row r="29" spans="1:8" ht="14.5" customHeight="1" x14ac:dyDescent="0.35">
      <c r="A29" s="7" t="s">
        <v>21</v>
      </c>
      <c r="B29" s="21">
        <v>19000</v>
      </c>
      <c r="C29" s="22">
        <f>17110.34+6333.36</f>
        <v>23443.7</v>
      </c>
      <c r="D29" s="22">
        <v>24000</v>
      </c>
    </row>
    <row r="30" spans="1:8" ht="14.5" customHeight="1" x14ac:dyDescent="0.35">
      <c r="A30" s="10" t="s">
        <v>37</v>
      </c>
      <c r="B30" s="22">
        <v>2335</v>
      </c>
      <c r="C30" s="22">
        <v>2918</v>
      </c>
      <c r="D30" s="22">
        <v>2918</v>
      </c>
      <c r="E30" s="16" t="s">
        <v>58</v>
      </c>
    </row>
    <row r="31" spans="1:8" ht="14.5" customHeight="1" x14ac:dyDescent="0.35">
      <c r="B31" s="23"/>
      <c r="C31" s="35"/>
      <c r="D31" s="35"/>
    </row>
    <row r="32" spans="1:8" ht="14.5" customHeight="1" x14ac:dyDescent="0.35">
      <c r="A32" s="11" t="s">
        <v>13</v>
      </c>
      <c r="B32" s="24"/>
      <c r="C32" s="36"/>
      <c r="D32" s="36"/>
    </row>
    <row r="33" spans="1:5" ht="14.5" customHeight="1" x14ac:dyDescent="0.35">
      <c r="A33" s="12" t="s">
        <v>41</v>
      </c>
      <c r="B33" s="25">
        <v>500</v>
      </c>
      <c r="C33" s="37">
        <v>166.64</v>
      </c>
      <c r="D33" s="37">
        <v>500</v>
      </c>
      <c r="E33" s="48" t="s">
        <v>73</v>
      </c>
    </row>
    <row r="34" spans="1:5" ht="14.5" customHeight="1" x14ac:dyDescent="0.35">
      <c r="A34" s="12" t="s">
        <v>30</v>
      </c>
      <c r="B34" s="25">
        <v>1000</v>
      </c>
      <c r="C34" s="37">
        <v>333.36</v>
      </c>
      <c r="D34" s="37">
        <v>0</v>
      </c>
      <c r="E34" t="s">
        <v>65</v>
      </c>
    </row>
    <row r="35" spans="1:5" ht="14.5" customHeight="1" x14ac:dyDescent="0.35">
      <c r="A35" s="10" t="s">
        <v>14</v>
      </c>
      <c r="B35" s="22">
        <v>2500</v>
      </c>
      <c r="C35" s="22">
        <f>19818.4-12458.25-2878.2-1078.79-2490.75</f>
        <v>912.41000000000167</v>
      </c>
      <c r="D35" s="22">
        <v>3000</v>
      </c>
      <c r="E35" s="19" t="s">
        <v>42</v>
      </c>
    </row>
    <row r="36" spans="1:5" ht="14.5" customHeight="1" x14ac:dyDescent="0.35">
      <c r="A36" s="10" t="s">
        <v>33</v>
      </c>
      <c r="B36" s="22">
        <v>10000</v>
      </c>
      <c r="C36" s="22">
        <v>2918.68</v>
      </c>
      <c r="D36" s="22">
        <v>40000</v>
      </c>
      <c r="E36" s="19" t="s">
        <v>75</v>
      </c>
    </row>
    <row r="37" spans="1:5" ht="14.5" customHeight="1" x14ac:dyDescent="0.35">
      <c r="A37" s="7" t="s">
        <v>32</v>
      </c>
      <c r="B37" s="21">
        <v>4435</v>
      </c>
      <c r="C37" s="22">
        <v>1478.36</v>
      </c>
      <c r="D37" s="22">
        <f>2144.53*3</f>
        <v>6433.59</v>
      </c>
      <c r="E37" t="s">
        <v>34</v>
      </c>
    </row>
    <row r="38" spans="1:5" ht="14.5" customHeight="1" x14ac:dyDescent="0.35">
      <c r="A38" s="20" t="s">
        <v>31</v>
      </c>
      <c r="B38" s="26">
        <v>100</v>
      </c>
      <c r="C38" s="26">
        <v>33.36</v>
      </c>
      <c r="D38" s="26">
        <v>40</v>
      </c>
      <c r="E38" s="19" t="s">
        <v>48</v>
      </c>
    </row>
    <row r="39" spans="1:5" ht="14.5" customHeight="1" x14ac:dyDescent="0.35">
      <c r="A39" s="7" t="s">
        <v>40</v>
      </c>
      <c r="B39" s="21">
        <v>1100</v>
      </c>
      <c r="C39" s="22">
        <v>366.64</v>
      </c>
      <c r="D39" s="22">
        <v>400</v>
      </c>
    </row>
    <row r="40" spans="1:5" ht="14.5" customHeight="1" x14ac:dyDescent="0.35">
      <c r="A40" s="7" t="s">
        <v>44</v>
      </c>
      <c r="B40" s="21">
        <v>1000</v>
      </c>
      <c r="C40" s="22">
        <f>1439.1+1439.1+2490.75</f>
        <v>5368.95</v>
      </c>
      <c r="D40" s="22">
        <v>5370.95</v>
      </c>
    </row>
    <row r="41" spans="1:5" ht="14.5" customHeight="1" x14ac:dyDescent="0.35">
      <c r="A41" s="7" t="s">
        <v>52</v>
      </c>
      <c r="B41" s="21">
        <v>12738.25</v>
      </c>
      <c r="C41" s="22">
        <v>12458.25</v>
      </c>
      <c r="D41" s="22">
        <v>0</v>
      </c>
      <c r="E41" t="s">
        <v>69</v>
      </c>
    </row>
    <row r="42" spans="1:5" ht="14.5" customHeight="1" x14ac:dyDescent="0.35">
      <c r="A42" s="43" t="s">
        <v>53</v>
      </c>
      <c r="B42" s="21">
        <v>8929.9699999999993</v>
      </c>
      <c r="C42" s="22">
        <f>4469.03+4469.01+1284.67</f>
        <v>10222.710000000001</v>
      </c>
      <c r="D42" s="22">
        <v>0</v>
      </c>
      <c r="E42" t="s">
        <v>69</v>
      </c>
    </row>
    <row r="43" spans="1:5" ht="14.5" customHeight="1" x14ac:dyDescent="0.35">
      <c r="A43" s="7" t="s">
        <v>54</v>
      </c>
      <c r="B43" s="21">
        <v>700</v>
      </c>
      <c r="C43" s="22">
        <v>0</v>
      </c>
      <c r="D43" s="47">
        <v>0</v>
      </c>
      <c r="E43" t="s">
        <v>70</v>
      </c>
    </row>
    <row r="44" spans="1:5" ht="14.5" customHeight="1" x14ac:dyDescent="0.35">
      <c r="A44" s="7" t="s">
        <v>55</v>
      </c>
      <c r="B44" s="21">
        <v>1100</v>
      </c>
      <c r="C44" s="22">
        <f>719.19+359.6</f>
        <v>1078.79</v>
      </c>
      <c r="D44" s="22">
        <v>0</v>
      </c>
      <c r="E44" t="s">
        <v>69</v>
      </c>
    </row>
    <row r="45" spans="1:5" ht="14.5" customHeight="1" x14ac:dyDescent="0.35">
      <c r="A45" s="10" t="s">
        <v>56</v>
      </c>
      <c r="B45" s="21">
        <v>5768.1</v>
      </c>
      <c r="C45" s="22">
        <v>5635.8</v>
      </c>
      <c r="D45" s="44">
        <v>0</v>
      </c>
      <c r="E45" s="19" t="s">
        <v>70</v>
      </c>
    </row>
    <row r="46" spans="1:5" x14ac:dyDescent="0.35">
      <c r="B46" s="23"/>
      <c r="C46" s="35"/>
      <c r="D46" s="35"/>
    </row>
    <row r="47" spans="1:5" x14ac:dyDescent="0.35">
      <c r="A47" s="9" t="s">
        <v>15</v>
      </c>
      <c r="B47" s="23"/>
      <c r="C47" s="35"/>
      <c r="D47" s="35"/>
    </row>
    <row r="48" spans="1:5" x14ac:dyDescent="0.35">
      <c r="A48" s="10" t="s">
        <v>16</v>
      </c>
      <c r="B48" s="22">
        <v>9013.9</v>
      </c>
      <c r="C48" s="22">
        <v>12405.62</v>
      </c>
      <c r="D48" s="22">
        <v>12405</v>
      </c>
      <c r="E48" s="19"/>
    </row>
    <row r="49" spans="1:6" x14ac:dyDescent="0.35">
      <c r="A49" s="10" t="s">
        <v>49</v>
      </c>
      <c r="B49" s="22">
        <v>4000</v>
      </c>
      <c r="C49" s="22">
        <v>4486.74</v>
      </c>
      <c r="D49" s="22">
        <v>4800</v>
      </c>
      <c r="E49" s="19"/>
    </row>
    <row r="50" spans="1:6" x14ac:dyDescent="0.35">
      <c r="A50" s="7" t="s">
        <v>17</v>
      </c>
      <c r="B50" s="21">
        <v>6491.53</v>
      </c>
      <c r="C50" s="22">
        <f>1675.29+6343.85</f>
        <v>8019.14</v>
      </c>
      <c r="D50" s="22">
        <v>8019</v>
      </c>
      <c r="E50" t="s">
        <v>28</v>
      </c>
    </row>
    <row r="51" spans="1:6" x14ac:dyDescent="0.35">
      <c r="A51" s="7" t="s">
        <v>45</v>
      </c>
      <c r="B51" s="21">
        <v>1000</v>
      </c>
      <c r="C51" s="22">
        <v>1325.45</v>
      </c>
      <c r="D51" s="22">
        <v>1325</v>
      </c>
    </row>
    <row r="52" spans="1:6" x14ac:dyDescent="0.35">
      <c r="A52" s="7" t="s">
        <v>35</v>
      </c>
      <c r="B52" s="21">
        <v>1000</v>
      </c>
      <c r="C52" s="22">
        <v>0</v>
      </c>
      <c r="D52" s="22">
        <v>1000</v>
      </c>
      <c r="E52" s="19"/>
    </row>
    <row r="53" spans="1:6" x14ac:dyDescent="0.35">
      <c r="B53" s="23"/>
      <c r="C53" s="35"/>
      <c r="D53" s="35"/>
    </row>
    <row r="54" spans="1:6" x14ac:dyDescent="0.35">
      <c r="A54" s="3" t="s">
        <v>18</v>
      </c>
      <c r="B54" s="38">
        <f>SUM(B15:B52)</f>
        <v>118859.48</v>
      </c>
      <c r="C54" s="38">
        <f>SUM(C15:C52)</f>
        <v>115894.81</v>
      </c>
      <c r="D54" s="38">
        <f>SUM(D15:D52)</f>
        <v>140470.93</v>
      </c>
    </row>
    <row r="55" spans="1:6" x14ac:dyDescent="0.35">
      <c r="B55" s="23"/>
      <c r="C55" s="35"/>
      <c r="D55" s="35"/>
    </row>
    <row r="56" spans="1:6" x14ac:dyDescent="0.35">
      <c r="A56" s="9" t="s">
        <v>19</v>
      </c>
      <c r="B56" s="23"/>
      <c r="C56" s="35"/>
      <c r="D56" s="35"/>
    </row>
    <row r="57" spans="1:6" x14ac:dyDescent="0.35">
      <c r="A57" s="7" t="s">
        <v>36</v>
      </c>
      <c r="B57" s="21">
        <v>11885.95</v>
      </c>
      <c r="C57" s="22">
        <v>14173.66</v>
      </c>
      <c r="D57" s="41">
        <f>(D54 * 0.1)</f>
        <v>14047.093000000001</v>
      </c>
      <c r="E57" t="s">
        <v>74</v>
      </c>
    </row>
    <row r="58" spans="1:6" x14ac:dyDescent="0.35">
      <c r="A58" s="7" t="s">
        <v>46</v>
      </c>
      <c r="B58" s="21">
        <v>0</v>
      </c>
      <c r="C58" s="22">
        <v>0</v>
      </c>
      <c r="D58" s="22"/>
      <c r="E58" s="13"/>
      <c r="F58" s="13"/>
    </row>
    <row r="59" spans="1:6" x14ac:dyDescent="0.35">
      <c r="A59" s="15"/>
      <c r="B59" s="28"/>
      <c r="C59" s="39"/>
      <c r="D59" s="39"/>
    </row>
    <row r="60" spans="1:6" x14ac:dyDescent="0.35">
      <c r="A60" s="14" t="s">
        <v>20</v>
      </c>
      <c r="B60" s="29"/>
      <c r="C60" s="40">
        <f>C12-C54-C57-C58</f>
        <v>21001.37</v>
      </c>
      <c r="D60" s="40">
        <f>D12-D54-D57</f>
        <v>0</v>
      </c>
    </row>
    <row r="61" spans="1:6" x14ac:dyDescent="0.35">
      <c r="B61" s="23"/>
      <c r="C61" s="23"/>
      <c r="D61" s="23"/>
    </row>
    <row r="62" spans="1:6" x14ac:dyDescent="0.35">
      <c r="B62" s="23"/>
      <c r="C62" s="23"/>
      <c r="D62" s="23"/>
    </row>
    <row r="63" spans="1:6" x14ac:dyDescent="0.35">
      <c r="A63" s="30"/>
      <c r="B63" s="31"/>
      <c r="C63" s="31"/>
      <c r="D63" s="31"/>
    </row>
    <row r="64" spans="1:6" x14ac:dyDescent="0.35">
      <c r="A64" s="30"/>
      <c r="B64" s="31"/>
      <c r="C64" s="31"/>
      <c r="D64" s="31"/>
    </row>
    <row r="65" spans="1:4" x14ac:dyDescent="0.35">
      <c r="A65" s="30"/>
      <c r="B65" s="31"/>
      <c r="C65" s="31"/>
      <c r="D65" s="31"/>
    </row>
    <row r="66" spans="1:4" x14ac:dyDescent="0.35">
      <c r="A66" s="30"/>
      <c r="B66" s="31"/>
      <c r="C66" s="31"/>
      <c r="D66" s="31"/>
    </row>
    <row r="67" spans="1:4" x14ac:dyDescent="0.35">
      <c r="B67" s="31"/>
      <c r="C67" s="31"/>
      <c r="D67" s="31"/>
    </row>
    <row r="74" spans="1:4" ht="14.25" customHeight="1" x14ac:dyDescent="0.35"/>
  </sheetData>
  <mergeCells count="1">
    <mergeCell ref="A1:E1"/>
  </mergeCells>
  <pageMargins left="0.7" right="0.7" top="0.75" bottom="0.75" header="0.51180555555555496" footer="0.51180555555555496"/>
  <pageSetup scale="68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Kerri</dc:creator>
  <dc:description/>
  <cp:lastModifiedBy>Quinn Van Order</cp:lastModifiedBy>
  <cp:revision>10</cp:revision>
  <cp:lastPrinted>2023-10-16T23:25:13Z</cp:lastPrinted>
  <dcterms:created xsi:type="dcterms:W3CDTF">2017-11-09T20:16:08Z</dcterms:created>
  <dcterms:modified xsi:type="dcterms:W3CDTF">2026-10-05T02:57:35Z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